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autoCompressPictures="0"/>
  <mc:AlternateContent xmlns:mc="http://schemas.openxmlformats.org/markup-compatibility/2006">
    <mc:Choice Requires="x15">
      <x15ac:absPath xmlns:x15ac="http://schemas.microsoft.com/office/spreadsheetml/2010/11/ac" url="\\HULADC01\hulleheli$\Omat tiedostot\Konsultaatio- ja valmennuspalvelut\Valmennettavat\Melonta - ja soutuliitto ohjelmat\"/>
    </mc:Choice>
  </mc:AlternateContent>
  <xr:revisionPtr revIDLastSave="0" documentId="8_{FC69B7E3-9FCF-4A65-8984-E53759E12836}" xr6:coauthVersionLast="47" xr6:coauthVersionMax="47" xr10:uidLastSave="{00000000-0000-0000-0000-000000000000}"/>
  <bookViews>
    <workbookView xWindow="-28920" yWindow="-120" windowWidth="29040" windowHeight="15840" tabRatio="797" xr2:uid="{00000000-000D-0000-FFFF-FFFF00000000}"/>
  </bookViews>
  <sheets>
    <sheet name="Harjoitusalueet kriittinen teho" sheetId="1" r:id="rId1"/>
    <sheet name="Training zones 6min OR 2000m" sheetId="2" r:id="rId2"/>
    <sheet name="Training zones 20min OR 5000m" sheetId="3" r:id="rId3"/>
  </sheets>
  <definedNames>
    <definedName name="Intensiteetti">#REF!</definedName>
    <definedName name="Intensiteettikoodi">#REF!</definedName>
    <definedName name="Intensiteettinumero">#REF!</definedName>
    <definedName name="Jaksokoodit">#REF!</definedName>
    <definedName name="Jaksokoodit2">#REF!</definedName>
    <definedName name="Kausisuunnitelma">#REF!</definedName>
    <definedName name="Keskikesto">#REF!</definedName>
    <definedName name="Kevytkesto">#REF!</definedName>
    <definedName name="Kevytnum">#REF!</definedName>
    <definedName name="Kevytviikko">#REF!</definedName>
    <definedName name="Kovat1">#REF!</definedName>
    <definedName name="Kovat23">#REF!</definedName>
    <definedName name="Kynnys">#REF!</definedName>
    <definedName name="Maksimikesto">#REF!</definedName>
    <definedName name="Minimikesto">#REF!</definedName>
    <definedName name="MMP" localSheetId="2">Table204[#All]</definedName>
    <definedName name="MMP" localSheetId="1">Table204[#All]</definedName>
    <definedName name="MMP">Table20[#All]</definedName>
    <definedName name="Tehovauhti">#REF!</definedName>
    <definedName name="Treenikerroin">#REF!</definedName>
    <definedName name="Treenivalinta">#REF!</definedName>
    <definedName name="Vauhti">#REF!</definedName>
    <definedName name="Viikkokoodit">#REF!</definedName>
    <definedName name="Viikkoohjelma">#REF!</definedName>
    <definedName name="x" localSheetId="2">'Training zones 20min OR 5000m'!$G$24</definedName>
    <definedName name="x" localSheetId="1">'Training zones 6min OR 2000m'!$G$24</definedName>
    <definedName name="x">'Harjoitusalueet kriittinen teho'!$G$24</definedName>
    <definedName name="xMax" localSheetId="2">'Training zones 20min OR 5000m'!$H$22</definedName>
    <definedName name="xMax" localSheetId="1">'Training zones 6min OR 2000m'!$H$22</definedName>
    <definedName name="xMax">'Harjoitusalueet kriittinen teho'!$H$22</definedName>
    <definedName name="xMin" localSheetId="2">'Training zones 20min OR 5000m'!$H$21</definedName>
    <definedName name="xMin" localSheetId="1">'Training zones 6min OR 2000m'!$H$21</definedName>
    <definedName name="xMin">'Harjoitusalueet kriittinen teho'!$H$21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3" l="1"/>
  <c r="C5" i="3"/>
  <c r="E9" i="3" s="1"/>
  <c r="C6" i="2"/>
  <c r="C9" i="2"/>
  <c r="E6" i="2"/>
  <c r="B26" i="3"/>
  <c r="C26" i="3" s="1"/>
  <c r="C25" i="3"/>
  <c r="C24" i="3"/>
  <c r="H19" i="3"/>
  <c r="I12" i="3"/>
  <c r="I18" i="3" s="1"/>
  <c r="E6" i="3"/>
  <c r="E5" i="3"/>
  <c r="B26" i="2"/>
  <c r="C26" i="2" s="1"/>
  <c r="C25" i="2"/>
  <c r="C24" i="2"/>
  <c r="H19" i="2"/>
  <c r="I12" i="2"/>
  <c r="I18" i="2" s="1"/>
  <c r="E5" i="2"/>
  <c r="C8" i="2" s="1"/>
  <c r="E9" i="1"/>
  <c r="C8" i="3" l="1"/>
  <c r="E12" i="3"/>
  <c r="E18" i="3" s="1"/>
  <c r="F12" i="2"/>
  <c r="D9" i="2"/>
  <c r="D24" i="2"/>
  <c r="E24" i="2" s="1"/>
  <c r="B27" i="2"/>
  <c r="B28" i="2" s="1"/>
  <c r="B29" i="2" s="1"/>
  <c r="B27" i="3"/>
  <c r="C12" i="2"/>
  <c r="C18" i="2" s="1"/>
  <c r="D12" i="2"/>
  <c r="D18" i="2" s="1"/>
  <c r="D13" i="2"/>
  <c r="D19" i="2" s="1"/>
  <c r="D25" i="2"/>
  <c r="E25" i="2" s="1"/>
  <c r="C10" i="2"/>
  <c r="C13" i="2"/>
  <c r="C19" i="2" s="1"/>
  <c r="E12" i="2"/>
  <c r="E18" i="2" s="1"/>
  <c r="E13" i="2"/>
  <c r="E19" i="2" s="1"/>
  <c r="G12" i="2"/>
  <c r="G18" i="2" s="1"/>
  <c r="D26" i="2"/>
  <c r="E26" i="2" s="1"/>
  <c r="F18" i="2"/>
  <c r="F13" i="2"/>
  <c r="F19" i="2" s="1"/>
  <c r="B26" i="1"/>
  <c r="B27" i="1" s="1"/>
  <c r="C24" i="1"/>
  <c r="C25" i="1"/>
  <c r="C26" i="1"/>
  <c r="E6" i="1"/>
  <c r="E5" i="1"/>
  <c r="C8" i="1" l="1"/>
  <c r="C9" i="1"/>
  <c r="D24" i="3"/>
  <c r="E24" i="3" s="1"/>
  <c r="C13" i="3"/>
  <c r="C19" i="3" s="1"/>
  <c r="D25" i="3"/>
  <c r="I13" i="3" s="1"/>
  <c r="I19" i="3" s="1"/>
  <c r="E13" i="3"/>
  <c r="E19" i="3" s="1"/>
  <c r="D26" i="3"/>
  <c r="E26" i="3" s="1"/>
  <c r="D12" i="3"/>
  <c r="D18" i="3" s="1"/>
  <c r="G12" i="3"/>
  <c r="G18" i="3" s="1"/>
  <c r="F13" i="3"/>
  <c r="F19" i="3" s="1"/>
  <c r="C10" i="3"/>
  <c r="D9" i="3"/>
  <c r="C12" i="3"/>
  <c r="C18" i="3" s="1"/>
  <c r="F12" i="3"/>
  <c r="F18" i="3" s="1"/>
  <c r="D13" i="3"/>
  <c r="D19" i="3" s="1"/>
  <c r="C28" i="2"/>
  <c r="D28" i="2" s="1"/>
  <c r="E28" i="2" s="1"/>
  <c r="C27" i="2"/>
  <c r="D27" i="2" s="1"/>
  <c r="E27" i="2" s="1"/>
  <c r="B28" i="3"/>
  <c r="C27" i="3"/>
  <c r="D27" i="3" s="1"/>
  <c r="E27" i="3" s="1"/>
  <c r="I13" i="2"/>
  <c r="I19" i="2" s="1"/>
  <c r="J12" i="2"/>
  <c r="J18" i="2" s="1"/>
  <c r="B30" i="2"/>
  <c r="C29" i="2"/>
  <c r="D29" i="2" s="1"/>
  <c r="E29" i="2" s="1"/>
  <c r="B28" i="1"/>
  <c r="C27" i="1"/>
  <c r="G12" i="1" l="1"/>
  <c r="G18" i="1" s="1"/>
  <c r="F13" i="1"/>
  <c r="F19" i="1" s="1"/>
  <c r="J12" i="3"/>
  <c r="J18" i="3" s="1"/>
  <c r="E25" i="3"/>
  <c r="C28" i="3"/>
  <c r="D28" i="3" s="1"/>
  <c r="E28" i="3" s="1"/>
  <c r="B29" i="3"/>
  <c r="C30" i="2"/>
  <c r="D30" i="2" s="1"/>
  <c r="E30" i="2" s="1"/>
  <c r="B31" i="2"/>
  <c r="C13" i="1"/>
  <c r="C19" i="1" s="1"/>
  <c r="D25" i="1"/>
  <c r="C12" i="1"/>
  <c r="C18" i="1" s="1"/>
  <c r="F12" i="1"/>
  <c r="F18" i="1" s="1"/>
  <c r="D26" i="1"/>
  <c r="E26" i="1" s="1"/>
  <c r="E13" i="1"/>
  <c r="E19" i="1" s="1"/>
  <c r="E12" i="1"/>
  <c r="E18" i="1" s="1"/>
  <c r="D12" i="1"/>
  <c r="D18" i="1" s="1"/>
  <c r="D9" i="1"/>
  <c r="D24" i="1"/>
  <c r="C10" i="1"/>
  <c r="D27" i="1"/>
  <c r="E27" i="1" s="1"/>
  <c r="D13" i="1"/>
  <c r="D19" i="1" s="1"/>
  <c r="B29" i="1"/>
  <c r="C28" i="1"/>
  <c r="D28" i="1" s="1"/>
  <c r="E28" i="1" s="1"/>
  <c r="C29" i="3" l="1"/>
  <c r="D29" i="3" s="1"/>
  <c r="E29" i="3" s="1"/>
  <c r="B30" i="3"/>
  <c r="B32" i="2"/>
  <c r="C31" i="2"/>
  <c r="D31" i="2" s="1"/>
  <c r="E31" i="2" s="1"/>
  <c r="E25" i="1"/>
  <c r="J12" i="1"/>
  <c r="J18" i="1" s="1"/>
  <c r="I13" i="1"/>
  <c r="I19" i="1" s="1"/>
  <c r="E24" i="1"/>
  <c r="C29" i="1"/>
  <c r="D29" i="1" s="1"/>
  <c r="B30" i="1"/>
  <c r="C30" i="3" l="1"/>
  <c r="D30" i="3" s="1"/>
  <c r="E30" i="3" s="1"/>
  <c r="B31" i="3"/>
  <c r="C32" i="2"/>
  <c r="D32" i="2" s="1"/>
  <c r="E32" i="2" s="1"/>
  <c r="B33" i="2"/>
  <c r="C30" i="1"/>
  <c r="D30" i="1" s="1"/>
  <c r="B31" i="1"/>
  <c r="E29" i="1"/>
  <c r="E30" i="1" l="1"/>
  <c r="H13" i="1"/>
  <c r="B32" i="3"/>
  <c r="C31" i="3"/>
  <c r="D31" i="3" s="1"/>
  <c r="E31" i="3" s="1"/>
  <c r="B34" i="2"/>
  <c r="C33" i="2"/>
  <c r="D33" i="2" s="1"/>
  <c r="E33" i="2" s="1"/>
  <c r="C31" i="1"/>
  <c r="D31" i="1" s="1"/>
  <c r="E31" i="1" s="1"/>
  <c r="B32" i="1"/>
  <c r="I12" i="1" l="1"/>
  <c r="I18" i="1" s="1"/>
  <c r="H19" i="1"/>
  <c r="C32" i="3"/>
  <c r="D32" i="3" s="1"/>
  <c r="E32" i="3" s="1"/>
  <c r="B33" i="3"/>
  <c r="C34" i="2"/>
  <c r="D34" i="2" s="1"/>
  <c r="B35" i="2"/>
  <c r="C32" i="1"/>
  <c r="D32" i="1" s="1"/>
  <c r="E32" i="1" s="1"/>
  <c r="B33" i="1"/>
  <c r="B34" i="3" l="1"/>
  <c r="C33" i="3"/>
  <c r="D33" i="3" s="1"/>
  <c r="E33" i="3" s="1"/>
  <c r="B36" i="2"/>
  <c r="C35" i="2"/>
  <c r="D35" i="2" s="1"/>
  <c r="E35" i="2" s="1"/>
  <c r="H12" i="2"/>
  <c r="H18" i="2" s="1"/>
  <c r="G13" i="2"/>
  <c r="G19" i="2" s="1"/>
  <c r="E34" i="2"/>
  <c r="C33" i="1"/>
  <c r="D33" i="1" s="1"/>
  <c r="E33" i="1" s="1"/>
  <c r="B34" i="1"/>
  <c r="C34" i="3" l="1"/>
  <c r="D34" i="3" s="1"/>
  <c r="B35" i="3"/>
  <c r="C36" i="2"/>
  <c r="D36" i="2" s="1"/>
  <c r="E36" i="2" s="1"/>
  <c r="B37" i="2"/>
  <c r="B35" i="1"/>
  <c r="C34" i="1"/>
  <c r="D34" i="1" s="1"/>
  <c r="G13" i="1" s="1"/>
  <c r="B36" i="3" l="1"/>
  <c r="C35" i="3"/>
  <c r="D35" i="3" s="1"/>
  <c r="E35" i="3" s="1"/>
  <c r="G13" i="3"/>
  <c r="G19" i="3" s="1"/>
  <c r="H12" i="3"/>
  <c r="H18" i="3" s="1"/>
  <c r="E34" i="3"/>
  <c r="B38" i="2"/>
  <c r="C37" i="2"/>
  <c r="D37" i="2" s="1"/>
  <c r="E37" i="2" s="1"/>
  <c r="E34" i="1"/>
  <c r="H12" i="1"/>
  <c r="B36" i="1"/>
  <c r="C35" i="1"/>
  <c r="D35" i="1" s="1"/>
  <c r="E35" i="1" s="1"/>
  <c r="C36" i="3" l="1"/>
  <c r="D36" i="3" s="1"/>
  <c r="E36" i="3" s="1"/>
  <c r="B37" i="3"/>
  <c r="C38" i="2"/>
  <c r="D38" i="2" s="1"/>
  <c r="E38" i="2" s="1"/>
  <c r="B39" i="2"/>
  <c r="B37" i="1"/>
  <c r="C36" i="1"/>
  <c r="D36" i="1" s="1"/>
  <c r="E36" i="1" s="1"/>
  <c r="C37" i="3" l="1"/>
  <c r="D37" i="3" s="1"/>
  <c r="E37" i="3" s="1"/>
  <c r="B38" i="3"/>
  <c r="B40" i="2"/>
  <c r="C39" i="2"/>
  <c r="D39" i="2" s="1"/>
  <c r="E39" i="2" s="1"/>
  <c r="C37" i="1"/>
  <c r="D37" i="1" s="1"/>
  <c r="E37" i="1" s="1"/>
  <c r="B38" i="1"/>
  <c r="C38" i="3" l="1"/>
  <c r="D38" i="3" s="1"/>
  <c r="E38" i="3" s="1"/>
  <c r="B39" i="3"/>
  <c r="C40" i="2"/>
  <c r="D40" i="2" s="1"/>
  <c r="E40" i="2" s="1"/>
  <c r="B41" i="2"/>
  <c r="C38" i="1"/>
  <c r="D38" i="1" s="1"/>
  <c r="E38" i="1" s="1"/>
  <c r="B39" i="1"/>
  <c r="B40" i="3" l="1"/>
  <c r="C39" i="3"/>
  <c r="D39" i="3" s="1"/>
  <c r="E39" i="3" s="1"/>
  <c r="B42" i="2"/>
  <c r="C41" i="2"/>
  <c r="D41" i="2" s="1"/>
  <c r="E41" i="2" s="1"/>
  <c r="C39" i="1"/>
  <c r="D39" i="1" s="1"/>
  <c r="B40" i="1"/>
  <c r="C40" i="3" l="1"/>
  <c r="D40" i="3" s="1"/>
  <c r="E40" i="3" s="1"/>
  <c r="B41" i="3"/>
  <c r="C42" i="2"/>
  <c r="D42" i="2" s="1"/>
  <c r="E42" i="2" s="1"/>
  <c r="B43" i="2"/>
  <c r="C40" i="1"/>
  <c r="D40" i="1" s="1"/>
  <c r="E40" i="1" s="1"/>
  <c r="B41" i="1"/>
  <c r="E39" i="1"/>
  <c r="B42" i="3" l="1"/>
  <c r="C41" i="3"/>
  <c r="D41" i="3" s="1"/>
  <c r="E41" i="3" s="1"/>
  <c r="B44" i="2"/>
  <c r="C43" i="2"/>
  <c r="D43" i="2" s="1"/>
  <c r="E43" i="2" s="1"/>
  <c r="H18" i="1"/>
  <c r="G19" i="1"/>
  <c r="C41" i="1"/>
  <c r="D41" i="1" s="1"/>
  <c r="E41" i="1" s="1"/>
  <c r="B42" i="1"/>
  <c r="C42" i="3" l="1"/>
  <c r="D42" i="3" s="1"/>
  <c r="E42" i="3" s="1"/>
  <c r="B43" i="3"/>
  <c r="C44" i="2"/>
  <c r="D44" i="2" s="1"/>
  <c r="E44" i="2" s="1"/>
  <c r="B45" i="2"/>
  <c r="B43" i="1"/>
  <c r="C42" i="1"/>
  <c r="D42" i="1" s="1"/>
  <c r="E42" i="1" s="1"/>
  <c r="C43" i="3" l="1"/>
  <c r="D43" i="3" s="1"/>
  <c r="E43" i="3" s="1"/>
  <c r="B44" i="3"/>
  <c r="B46" i="2"/>
  <c r="C45" i="2"/>
  <c r="D45" i="2" s="1"/>
  <c r="E45" i="2" s="1"/>
  <c r="B44" i="1"/>
  <c r="C43" i="1"/>
  <c r="D43" i="1" s="1"/>
  <c r="E43" i="1" s="1"/>
  <c r="C44" i="3" l="1"/>
  <c r="D44" i="3" s="1"/>
  <c r="E44" i="3" s="1"/>
  <c r="B45" i="3"/>
  <c r="C46" i="2"/>
  <c r="D46" i="2" s="1"/>
  <c r="E46" i="2" s="1"/>
  <c r="B47" i="2"/>
  <c r="B45" i="1"/>
  <c r="C44" i="1"/>
  <c r="D44" i="1" s="1"/>
  <c r="E44" i="1" s="1"/>
  <c r="B46" i="3" l="1"/>
  <c r="C45" i="3"/>
  <c r="D45" i="3" s="1"/>
  <c r="E45" i="3" s="1"/>
  <c r="B48" i="2"/>
  <c r="C47" i="2"/>
  <c r="D47" i="2" s="1"/>
  <c r="E47" i="2" s="1"/>
  <c r="C45" i="1"/>
  <c r="D45" i="1" s="1"/>
  <c r="E45" i="1" s="1"/>
  <c r="B46" i="1"/>
  <c r="C46" i="3" l="1"/>
  <c r="D46" i="3" s="1"/>
  <c r="E46" i="3" s="1"/>
  <c r="B47" i="3"/>
  <c r="C48" i="2"/>
  <c r="D48" i="2" s="1"/>
  <c r="E48" i="2" s="1"/>
  <c r="B49" i="2"/>
  <c r="C46" i="1"/>
  <c r="D46" i="1" s="1"/>
  <c r="E46" i="1" s="1"/>
  <c r="B47" i="1"/>
  <c r="B48" i="3" l="1"/>
  <c r="C47" i="3"/>
  <c r="D47" i="3" s="1"/>
  <c r="E47" i="3" s="1"/>
  <c r="B50" i="2"/>
  <c r="C49" i="2"/>
  <c r="D49" i="2" s="1"/>
  <c r="E49" i="2" s="1"/>
  <c r="C47" i="1"/>
  <c r="D47" i="1" s="1"/>
  <c r="E47" i="1" s="1"/>
  <c r="B48" i="1"/>
  <c r="C48" i="3" l="1"/>
  <c r="D48" i="3" s="1"/>
  <c r="E48" i="3" s="1"/>
  <c r="B49" i="3"/>
  <c r="C50" i="2"/>
  <c r="D50" i="2" s="1"/>
  <c r="E50" i="2" s="1"/>
  <c r="B51" i="2"/>
  <c r="C48" i="1"/>
  <c r="D48" i="1" s="1"/>
  <c r="E48" i="1" s="1"/>
  <c r="B49" i="1"/>
  <c r="B50" i="3" l="1"/>
  <c r="C49" i="3"/>
  <c r="D49" i="3" s="1"/>
  <c r="E49" i="3" s="1"/>
  <c r="B52" i="2"/>
  <c r="C51" i="2"/>
  <c r="D51" i="2" s="1"/>
  <c r="E51" i="2" s="1"/>
  <c r="C49" i="1"/>
  <c r="D49" i="1" s="1"/>
  <c r="E49" i="1" s="1"/>
  <c r="B50" i="1"/>
  <c r="C50" i="3" l="1"/>
  <c r="D50" i="3" s="1"/>
  <c r="E50" i="3" s="1"/>
  <c r="B51" i="3"/>
  <c r="C52" i="2"/>
  <c r="D52" i="2" s="1"/>
  <c r="E52" i="2" s="1"/>
  <c r="B53" i="2"/>
  <c r="B51" i="1"/>
  <c r="C50" i="1"/>
  <c r="D50" i="1" s="1"/>
  <c r="E50" i="1" s="1"/>
  <c r="B52" i="3" l="1"/>
  <c r="C51" i="3"/>
  <c r="D51" i="3" s="1"/>
  <c r="E51" i="3" s="1"/>
  <c r="B54" i="2"/>
  <c r="C53" i="2"/>
  <c r="D53" i="2" s="1"/>
  <c r="E53" i="2" s="1"/>
  <c r="B52" i="1"/>
  <c r="C51" i="1"/>
  <c r="D51" i="1" s="1"/>
  <c r="E51" i="1" s="1"/>
  <c r="C52" i="3" l="1"/>
  <c r="D52" i="3" s="1"/>
  <c r="E52" i="3" s="1"/>
  <c r="B53" i="3"/>
  <c r="C54" i="2"/>
  <c r="D54" i="2" s="1"/>
  <c r="E54" i="2" s="1"/>
  <c r="B55" i="2"/>
  <c r="B53" i="1"/>
  <c r="C52" i="1"/>
  <c r="D52" i="1" s="1"/>
  <c r="E52" i="1" s="1"/>
  <c r="C53" i="3" l="1"/>
  <c r="D53" i="3" s="1"/>
  <c r="E53" i="3" s="1"/>
  <c r="B54" i="3"/>
  <c r="B56" i="2"/>
  <c r="C55" i="2"/>
  <c r="D55" i="2" s="1"/>
  <c r="E55" i="2" s="1"/>
  <c r="C53" i="1"/>
  <c r="D53" i="1" s="1"/>
  <c r="E53" i="1" s="1"/>
  <c r="B54" i="1"/>
  <c r="C54" i="3" l="1"/>
  <c r="D54" i="3" s="1"/>
  <c r="E54" i="3" s="1"/>
  <c r="B55" i="3"/>
  <c r="C56" i="2"/>
  <c r="D56" i="2" s="1"/>
  <c r="E56" i="2" s="1"/>
  <c r="B57" i="2"/>
  <c r="C54" i="1"/>
  <c r="D54" i="1" s="1"/>
  <c r="E54" i="1" s="1"/>
  <c r="B55" i="1"/>
  <c r="C55" i="3" l="1"/>
  <c r="D55" i="3" s="1"/>
  <c r="E55" i="3" s="1"/>
  <c r="B56" i="3"/>
  <c r="B58" i="2"/>
  <c r="C57" i="2"/>
  <c r="D57" i="2" s="1"/>
  <c r="E57" i="2" s="1"/>
  <c r="C55" i="1"/>
  <c r="D55" i="1" s="1"/>
  <c r="E55" i="1" s="1"/>
  <c r="B56" i="1"/>
  <c r="C56" i="3" l="1"/>
  <c r="D56" i="3" s="1"/>
  <c r="E56" i="3" s="1"/>
  <c r="B57" i="3"/>
  <c r="C58" i="2"/>
  <c r="D58" i="2" s="1"/>
  <c r="E58" i="2" s="1"/>
  <c r="B59" i="2"/>
  <c r="C56" i="1"/>
  <c r="D56" i="1" s="1"/>
  <c r="E56" i="1" s="1"/>
  <c r="B57" i="1"/>
  <c r="B58" i="3" l="1"/>
  <c r="C57" i="3"/>
  <c r="D57" i="3" s="1"/>
  <c r="E57" i="3" s="1"/>
  <c r="B60" i="2"/>
  <c r="C59" i="2"/>
  <c r="D59" i="2" s="1"/>
  <c r="E59" i="2" s="1"/>
  <c r="C57" i="1"/>
  <c r="D57" i="1" s="1"/>
  <c r="E57" i="1" s="1"/>
  <c r="B58" i="1"/>
  <c r="C58" i="3" l="1"/>
  <c r="D58" i="3" s="1"/>
  <c r="E58" i="3" s="1"/>
  <c r="B59" i="3"/>
  <c r="C60" i="2"/>
  <c r="D60" i="2" s="1"/>
  <c r="E60" i="2" s="1"/>
  <c r="B61" i="2"/>
  <c r="B59" i="1"/>
  <c r="C58" i="1"/>
  <c r="D58" i="1" s="1"/>
  <c r="E58" i="1" s="1"/>
  <c r="B60" i="3" l="1"/>
  <c r="C59" i="3"/>
  <c r="D59" i="3" s="1"/>
  <c r="E59" i="3" s="1"/>
  <c r="B62" i="2"/>
  <c r="C61" i="2"/>
  <c r="D61" i="2" s="1"/>
  <c r="E61" i="2" s="1"/>
  <c r="B60" i="1"/>
  <c r="C59" i="1"/>
  <c r="D59" i="1" s="1"/>
  <c r="E59" i="1" s="1"/>
  <c r="C60" i="3" l="1"/>
  <c r="D60" i="3" s="1"/>
  <c r="E60" i="3" s="1"/>
  <c r="B61" i="3"/>
  <c r="C62" i="2"/>
  <c r="D62" i="2" s="1"/>
  <c r="E62" i="2" s="1"/>
  <c r="B63" i="2"/>
  <c r="B61" i="1"/>
  <c r="C60" i="1"/>
  <c r="D60" i="1" s="1"/>
  <c r="E60" i="1" s="1"/>
  <c r="B62" i="3" l="1"/>
  <c r="C61" i="3"/>
  <c r="D61" i="3" s="1"/>
  <c r="E61" i="3" s="1"/>
  <c r="B64" i="2"/>
  <c r="C63" i="2"/>
  <c r="D63" i="2" s="1"/>
  <c r="E63" i="2" s="1"/>
  <c r="C61" i="1"/>
  <c r="D61" i="1" s="1"/>
  <c r="E61" i="1" s="1"/>
  <c r="B62" i="1"/>
  <c r="C62" i="3" l="1"/>
  <c r="D62" i="3" s="1"/>
  <c r="E62" i="3" s="1"/>
  <c r="B63" i="3"/>
  <c r="C64" i="2"/>
  <c r="D64" i="2" s="1"/>
  <c r="E64" i="2" s="1"/>
  <c r="B65" i="2"/>
  <c r="C62" i="1"/>
  <c r="D62" i="1" s="1"/>
  <c r="E62" i="1" s="1"/>
  <c r="B63" i="1"/>
  <c r="B64" i="3" l="1"/>
  <c r="C63" i="3"/>
  <c r="D63" i="3" s="1"/>
  <c r="E63" i="3" s="1"/>
  <c r="B66" i="2"/>
  <c r="C65" i="2"/>
  <c r="D65" i="2" s="1"/>
  <c r="E65" i="2" s="1"/>
  <c r="C63" i="1"/>
  <c r="D63" i="1" s="1"/>
  <c r="E63" i="1" s="1"/>
  <c r="B64" i="1"/>
  <c r="C64" i="3" l="1"/>
  <c r="D64" i="3" s="1"/>
  <c r="E64" i="3" s="1"/>
  <c r="B65" i="3"/>
  <c r="C66" i="2"/>
  <c r="D66" i="2" s="1"/>
  <c r="E66" i="2" s="1"/>
  <c r="B67" i="2"/>
  <c r="C64" i="1"/>
  <c r="D64" i="1" s="1"/>
  <c r="E64" i="1" s="1"/>
  <c r="B65" i="1"/>
  <c r="B66" i="3" l="1"/>
  <c r="C65" i="3"/>
  <c r="D65" i="3" s="1"/>
  <c r="E65" i="3" s="1"/>
  <c r="B68" i="2"/>
  <c r="C67" i="2"/>
  <c r="D67" i="2" s="1"/>
  <c r="E67" i="2" s="1"/>
  <c r="C65" i="1"/>
  <c r="D65" i="1" s="1"/>
  <c r="E65" i="1" s="1"/>
  <c r="B66" i="1"/>
  <c r="C66" i="3" l="1"/>
  <c r="D66" i="3" s="1"/>
  <c r="E66" i="3" s="1"/>
  <c r="B67" i="3"/>
  <c r="C68" i="2"/>
  <c r="D68" i="2" s="1"/>
  <c r="E68" i="2" s="1"/>
  <c r="B69" i="2"/>
  <c r="B67" i="1"/>
  <c r="C66" i="1"/>
  <c r="D66" i="1" s="1"/>
  <c r="E66" i="1" s="1"/>
  <c r="B68" i="3" l="1"/>
  <c r="C67" i="3"/>
  <c r="D67" i="3" s="1"/>
  <c r="E67" i="3" s="1"/>
  <c r="B70" i="2"/>
  <c r="C69" i="2"/>
  <c r="D69" i="2" s="1"/>
  <c r="E69" i="2" s="1"/>
  <c r="B68" i="1"/>
  <c r="C67" i="1"/>
  <c r="D67" i="1" s="1"/>
  <c r="E67" i="1" s="1"/>
  <c r="C68" i="3" l="1"/>
  <c r="D68" i="3" s="1"/>
  <c r="E68" i="3" s="1"/>
  <c r="B69" i="3"/>
  <c r="C70" i="2"/>
  <c r="D70" i="2" s="1"/>
  <c r="E70" i="2" s="1"/>
  <c r="B71" i="2"/>
  <c r="B69" i="1"/>
  <c r="C68" i="1"/>
  <c r="D68" i="1" s="1"/>
  <c r="E68" i="1" s="1"/>
  <c r="B70" i="3" l="1"/>
  <c r="C69" i="3"/>
  <c r="D69" i="3" s="1"/>
  <c r="E69" i="3" s="1"/>
  <c r="B72" i="2"/>
  <c r="C71" i="2"/>
  <c r="D71" i="2" s="1"/>
  <c r="E71" i="2" s="1"/>
  <c r="C69" i="1"/>
  <c r="D69" i="1" s="1"/>
  <c r="E69" i="1" s="1"/>
  <c r="B70" i="1"/>
  <c r="C70" i="3" l="1"/>
  <c r="D70" i="3" s="1"/>
  <c r="E70" i="3" s="1"/>
  <c r="B71" i="3"/>
  <c r="C72" i="2"/>
  <c r="D72" i="2" s="1"/>
  <c r="E72" i="2" s="1"/>
  <c r="B73" i="2"/>
  <c r="C70" i="1"/>
  <c r="D70" i="1" s="1"/>
  <c r="E70" i="1" s="1"/>
  <c r="B71" i="1"/>
  <c r="B72" i="3" l="1"/>
  <c r="C71" i="3"/>
  <c r="D71" i="3" s="1"/>
  <c r="E71" i="3" s="1"/>
  <c r="B74" i="2"/>
  <c r="C73" i="2"/>
  <c r="D73" i="2" s="1"/>
  <c r="E73" i="2" s="1"/>
  <c r="C71" i="1"/>
  <c r="D71" i="1" s="1"/>
  <c r="E71" i="1" s="1"/>
  <c r="B72" i="1"/>
  <c r="C72" i="3" l="1"/>
  <c r="D72" i="3" s="1"/>
  <c r="E72" i="3" s="1"/>
  <c r="B73" i="3"/>
  <c r="C74" i="2"/>
  <c r="D74" i="2" s="1"/>
  <c r="E74" i="2" s="1"/>
  <c r="B75" i="2"/>
  <c r="C72" i="1"/>
  <c r="D72" i="1" s="1"/>
  <c r="E72" i="1" s="1"/>
  <c r="B73" i="1"/>
  <c r="B74" i="3" l="1"/>
  <c r="C73" i="3"/>
  <c r="D73" i="3" s="1"/>
  <c r="E73" i="3" s="1"/>
  <c r="B76" i="2"/>
  <c r="C75" i="2"/>
  <c r="D75" i="2" s="1"/>
  <c r="E75" i="2" s="1"/>
  <c r="C73" i="1"/>
  <c r="D73" i="1" s="1"/>
  <c r="E73" i="1" s="1"/>
  <c r="B74" i="1"/>
  <c r="C74" i="3" l="1"/>
  <c r="D74" i="3" s="1"/>
  <c r="E74" i="3" s="1"/>
  <c r="B75" i="3"/>
  <c r="C76" i="2"/>
  <c r="D76" i="2" s="1"/>
  <c r="E76" i="2" s="1"/>
  <c r="B77" i="2"/>
  <c r="B75" i="1"/>
  <c r="C74" i="1"/>
  <c r="D74" i="1" s="1"/>
  <c r="E74" i="1" s="1"/>
  <c r="B76" i="3" l="1"/>
  <c r="C75" i="3"/>
  <c r="D75" i="3" s="1"/>
  <c r="E75" i="3" s="1"/>
  <c r="B78" i="2"/>
  <c r="C77" i="2"/>
  <c r="D77" i="2" s="1"/>
  <c r="E77" i="2" s="1"/>
  <c r="B76" i="1"/>
  <c r="C75" i="1"/>
  <c r="D75" i="1" s="1"/>
  <c r="E75" i="1" s="1"/>
  <c r="C76" i="3" l="1"/>
  <c r="D76" i="3" s="1"/>
  <c r="E76" i="3" s="1"/>
  <c r="B77" i="3"/>
  <c r="C78" i="2"/>
  <c r="D78" i="2" s="1"/>
  <c r="E78" i="2" s="1"/>
  <c r="B79" i="2"/>
  <c r="B77" i="1"/>
  <c r="C76" i="1"/>
  <c r="D76" i="1" s="1"/>
  <c r="E76" i="1" s="1"/>
  <c r="B78" i="3" l="1"/>
  <c r="C77" i="3"/>
  <c r="D77" i="3" s="1"/>
  <c r="E77" i="3" s="1"/>
  <c r="B80" i="2"/>
  <c r="C79" i="2"/>
  <c r="D79" i="2" s="1"/>
  <c r="E79" i="2" s="1"/>
  <c r="C77" i="1"/>
  <c r="D77" i="1" s="1"/>
  <c r="E77" i="1" s="1"/>
  <c r="B78" i="1"/>
  <c r="C78" i="3" l="1"/>
  <c r="D78" i="3" s="1"/>
  <c r="E78" i="3" s="1"/>
  <c r="B79" i="3"/>
  <c r="C80" i="2"/>
  <c r="D80" i="2" s="1"/>
  <c r="E80" i="2" s="1"/>
  <c r="B81" i="2"/>
  <c r="C78" i="1"/>
  <c r="D78" i="1" s="1"/>
  <c r="E78" i="1" s="1"/>
  <c r="B79" i="1"/>
  <c r="B80" i="3" l="1"/>
  <c r="C79" i="3"/>
  <c r="D79" i="3" s="1"/>
  <c r="E79" i="3" s="1"/>
  <c r="B82" i="2"/>
  <c r="C81" i="2"/>
  <c r="D81" i="2" s="1"/>
  <c r="E81" i="2" s="1"/>
  <c r="C79" i="1"/>
  <c r="D79" i="1" s="1"/>
  <c r="E79" i="1" s="1"/>
  <c r="B80" i="1"/>
  <c r="C80" i="3" l="1"/>
  <c r="D80" i="3" s="1"/>
  <c r="E80" i="3" s="1"/>
  <c r="B81" i="3"/>
  <c r="C82" i="2"/>
  <c r="D82" i="2" s="1"/>
  <c r="E82" i="2" s="1"/>
  <c r="B83" i="2"/>
  <c r="C80" i="1"/>
  <c r="D80" i="1" s="1"/>
  <c r="E80" i="1" s="1"/>
  <c r="B81" i="1"/>
  <c r="B82" i="3" l="1"/>
  <c r="C81" i="3"/>
  <c r="D81" i="3" s="1"/>
  <c r="E81" i="3" s="1"/>
  <c r="B84" i="2"/>
  <c r="C84" i="2" s="1"/>
  <c r="D84" i="2" s="1"/>
  <c r="E84" i="2" s="1"/>
  <c r="C83" i="2"/>
  <c r="D83" i="2" s="1"/>
  <c r="E83" i="2" s="1"/>
  <c r="C81" i="1"/>
  <c r="D81" i="1" s="1"/>
  <c r="E81" i="1" s="1"/>
  <c r="B82" i="1"/>
  <c r="C82" i="3" l="1"/>
  <c r="D82" i="3" s="1"/>
  <c r="E82" i="3" s="1"/>
  <c r="B83" i="3"/>
  <c r="B83" i="1"/>
  <c r="C82" i="1"/>
  <c r="D82" i="1" s="1"/>
  <c r="E82" i="1" s="1"/>
  <c r="B84" i="3" l="1"/>
  <c r="C84" i="3" s="1"/>
  <c r="D84" i="3" s="1"/>
  <c r="E84" i="3" s="1"/>
  <c r="C83" i="3"/>
  <c r="D83" i="3" s="1"/>
  <c r="E83" i="3" s="1"/>
  <c r="B84" i="1"/>
  <c r="C84" i="1" s="1"/>
  <c r="D84" i="1" s="1"/>
  <c r="E84" i="1" s="1"/>
  <c r="C83" i="1"/>
  <c r="D83" i="1" s="1"/>
  <c r="E83" i="1" s="1"/>
</calcChain>
</file>

<file path=xl/sharedStrings.xml><?xml version="1.0" encoding="utf-8"?>
<sst xmlns="http://schemas.openxmlformats.org/spreadsheetml/2006/main" count="128" uniqueCount="58">
  <si>
    <t>1/s</t>
  </si>
  <si>
    <t>Tlim (1/s)</t>
  </si>
  <si>
    <t>CP-malli</t>
  </si>
  <si>
    <t>Cogganin malli</t>
  </si>
  <si>
    <t>Anaerobic capacity</t>
  </si>
  <si>
    <t>Neuromuscular</t>
  </si>
  <si>
    <t>Test</t>
  </si>
  <si>
    <t>Avg. Power</t>
  </si>
  <si>
    <t>1. test</t>
  </si>
  <si>
    <t>2. test</t>
  </si>
  <si>
    <t>Improvement</t>
  </si>
  <si>
    <t>Anaerobic capacity (kJ)</t>
  </si>
  <si>
    <t>Aerobic threshold (power, W)</t>
  </si>
  <si>
    <t>Training zones (power):</t>
  </si>
  <si>
    <t>Lower limit (power):</t>
  </si>
  <si>
    <t>Upper limit (power):</t>
  </si>
  <si>
    <t>Training zones (pace):</t>
  </si>
  <si>
    <t>Lower limit (500m/min)</t>
  </si>
  <si>
    <t>Upper limit (500m/min)</t>
  </si>
  <si>
    <t>Predicted mean maximum power</t>
  </si>
  <si>
    <t>Duration (min)</t>
  </si>
  <si>
    <t>Mean maximum power</t>
  </si>
  <si>
    <t>% of anaerobic threshold</t>
  </si>
  <si>
    <t>Test duration (s)</t>
  </si>
  <si>
    <t>6min/2000m</t>
  </si>
  <si>
    <t>20min/5000m</t>
  </si>
  <si>
    <t>Recovery/Pal.</t>
  </si>
  <si>
    <t>Endurance/Peruskestävyys</t>
  </si>
  <si>
    <t>Tempo/VK1</t>
  </si>
  <si>
    <t>Threshold/VK2</t>
  </si>
  <si>
    <t>VO2max extensive/MK1</t>
  </si>
  <si>
    <t>VO2max intensive/MK2</t>
  </si>
  <si>
    <t>Anaerobic threshold (power, W):</t>
  </si>
  <si>
    <t>Predicted 20min power</t>
  </si>
  <si>
    <t>Predicted 6 min power</t>
  </si>
  <si>
    <t>Enter average power and duration for your 6minute/2000m test in the blue cells below. See https://www.concept2.co.uk/indoor-rowers/training/calculators/watts-calculator for power/pace conversions.</t>
  </si>
  <si>
    <t>Enter average power and duration for your 20minute/5000m test in the blue cells below. See https://www.concept2.co.uk/indoor-rowers/training/calculators/watts-calculator for power/pace conversions.</t>
  </si>
  <si>
    <t>Syötä testien keskiteho (katso https://www.concept2.co.uk/indoor-rowers/training/calculators/watts-calculator for pace/power conversions) ja testin kesto sekunneissa (eli 6min = 360se, 6:40 2000m = 400s, 20min = 1200s) sinisiin soluihin saadaksesi lasketut teho- ja vauhtialueet.</t>
  </si>
  <si>
    <t>Anaerobinen kapasiteetti(kJ)</t>
  </si>
  <si>
    <t>Anaerobinen kynnys (teho, W):</t>
  </si>
  <si>
    <t>Aerobinen kynnys (teho, W)</t>
  </si>
  <si>
    <t>Harjoitusalueet (teho):</t>
  </si>
  <si>
    <t>Alaraja (teho):</t>
  </si>
  <si>
    <t>Yläraja (teho):</t>
  </si>
  <si>
    <t>Harjoitusalueet (vauhti)</t>
  </si>
  <si>
    <t>Alaraja (vauhti 500m/min)</t>
  </si>
  <si>
    <t>Yläraja (vauhti 500m/min)</t>
  </si>
  <si>
    <t>Palauttava</t>
  </si>
  <si>
    <t>Peruskestävyys</t>
  </si>
  <si>
    <t>Vauhtikestävyys 1</t>
  </si>
  <si>
    <t>Vauhtikestävyys 2</t>
  </si>
  <si>
    <t>Maksimikestävyys 1</t>
  </si>
  <si>
    <t>Maksimikestävyys 2</t>
  </si>
  <si>
    <t>Anaerobinen kapasiteetti</t>
  </si>
  <si>
    <t>Neuromuskulaarinen</t>
  </si>
  <si>
    <t>1. testi</t>
  </si>
  <si>
    <t>2. testi</t>
  </si>
  <si>
    <t>Kehitys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</si>
</sst>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0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1" fontId="0" fillId="0" borderId="0" xfId="0" applyNumberFormat="1"/>
    <xf numFmtId="0" fontId="1" fillId="0" borderId="0" xfId="0" applyFont="1"/>
    <xf numFmtId="1" fontId="1" fillId="0" borderId="0" xfId="0" applyNumberFormat="1" applyFont="1"/>
    <xf numFmtId="0" fontId="1" fillId="4" borderId="2" xfId="0" applyFont="1" applyFill="1" applyBorder="1"/>
    <xf numFmtId="0" fontId="1" fillId="3" borderId="2" xfId="0" applyFont="1" applyFill="1" applyBorder="1"/>
    <xf numFmtId="0" fontId="1" fillId="2" borderId="3" xfId="0" applyFont="1" applyFill="1" applyBorder="1"/>
    <xf numFmtId="1" fontId="0" fillId="4" borderId="5" xfId="0" applyNumberFormat="1" applyFill="1" applyBorder="1"/>
    <xf numFmtId="1" fontId="0" fillId="3" borderId="5" xfId="0" applyNumberFormat="1" applyFill="1" applyBorder="1"/>
    <xf numFmtId="1" fontId="0" fillId="2" borderId="6" xfId="0" applyNumberFormat="1" applyFill="1" applyBorder="1"/>
    <xf numFmtId="1" fontId="0" fillId="4" borderId="8" xfId="0" applyNumberFormat="1" applyFill="1" applyBorder="1"/>
    <xf numFmtId="1" fontId="0" fillId="3" borderId="8" xfId="0" applyNumberFormat="1" applyFill="1" applyBorder="1"/>
    <xf numFmtId="1" fontId="0" fillId="2" borderId="9" xfId="0" applyNumberFormat="1" applyFill="1" applyBorder="1"/>
    <xf numFmtId="18" fontId="0" fillId="0" borderId="0" xfId="0" applyNumberFormat="1"/>
    <xf numFmtId="2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9" fontId="0" fillId="0" borderId="0" xfId="13" applyFont="1"/>
    <xf numFmtId="2" fontId="1" fillId="0" borderId="0" xfId="0" applyNumberFormat="1" applyFont="1"/>
    <xf numFmtId="14" fontId="1" fillId="0" borderId="0" xfId="0" applyNumberFormat="1" applyFont="1"/>
    <xf numFmtId="0" fontId="1" fillId="0" borderId="0" xfId="0" applyNumberFormat="1" applyFont="1"/>
    <xf numFmtId="9" fontId="1" fillId="0" borderId="0" xfId="13" applyFont="1" applyAlignment="1">
      <alignment horizontal="left"/>
    </xf>
    <xf numFmtId="1" fontId="0" fillId="5" borderId="0" xfId="0" applyNumberFormat="1" applyFill="1"/>
    <xf numFmtId="1" fontId="0" fillId="6" borderId="0" xfId="0" applyNumberFormat="1" applyFill="1"/>
    <xf numFmtId="0" fontId="0" fillId="6" borderId="0" xfId="0" applyFill="1"/>
    <xf numFmtId="0" fontId="1" fillId="5" borderId="7" xfId="0" applyFont="1" applyFill="1" applyBorder="1"/>
    <xf numFmtId="0" fontId="1" fillId="6" borderId="8" xfId="0" applyFont="1" applyFill="1" applyBorder="1"/>
    <xf numFmtId="0" fontId="0" fillId="7" borderId="0" xfId="0" applyNumberFormat="1" applyFill="1"/>
    <xf numFmtId="164" fontId="0" fillId="4" borderId="5" xfId="0" applyNumberFormat="1" applyFill="1" applyBorder="1"/>
    <xf numFmtId="164" fontId="0" fillId="3" borderId="5" xfId="0" applyNumberFormat="1" applyFill="1" applyBorder="1"/>
    <xf numFmtId="164" fontId="0" fillId="2" borderId="6" xfId="0" applyNumberFormat="1" applyFill="1" applyBorder="1"/>
    <xf numFmtId="164" fontId="0" fillId="4" borderId="8" xfId="0" applyNumberFormat="1" applyFill="1" applyBorder="1"/>
    <xf numFmtId="164" fontId="0" fillId="3" borderId="8" xfId="0" applyNumberFormat="1" applyFill="1" applyBorder="1"/>
    <xf numFmtId="164" fontId="0" fillId="2" borderId="9" xfId="0" applyNumberFormat="1" applyFill="1" applyBorder="1"/>
    <xf numFmtId="164" fontId="0" fillId="5" borderId="6" xfId="0" applyNumberFormat="1" applyFill="1" applyBorder="1"/>
    <xf numFmtId="164" fontId="0" fillId="5" borderId="9" xfId="0" applyNumberFormat="1" applyFill="1" applyBorder="1"/>
    <xf numFmtId="164" fontId="0" fillId="6" borderId="6" xfId="0" applyNumberFormat="1" applyFill="1" applyBorder="1"/>
    <xf numFmtId="164" fontId="0" fillId="6" borderId="9" xfId="0" applyNumberFormat="1" applyFill="1" applyBorder="1"/>
    <xf numFmtId="0" fontId="0" fillId="8" borderId="0" xfId="0" applyNumberFormat="1" applyFont="1" applyFill="1"/>
    <xf numFmtId="0" fontId="0" fillId="7" borderId="0" xfId="0" applyFill="1"/>
    <xf numFmtId="0" fontId="0" fillId="8" borderId="0" xfId="0" applyNumberFormat="1" applyFill="1"/>
    <xf numFmtId="0" fontId="0" fillId="9" borderId="0" xfId="0" applyFill="1"/>
    <xf numFmtId="0" fontId="1" fillId="10" borderId="1" xfId="0" applyFont="1" applyFill="1" applyBorder="1"/>
    <xf numFmtId="1" fontId="0" fillId="10" borderId="4" xfId="0" applyNumberFormat="1" applyFill="1" applyBorder="1"/>
    <xf numFmtId="1" fontId="0" fillId="10" borderId="7" xfId="0" applyNumberFormat="1" applyFill="1" applyBorder="1"/>
    <xf numFmtId="0" fontId="1" fillId="11" borderId="2" xfId="0" applyFont="1" applyFill="1" applyBorder="1"/>
    <xf numFmtId="1" fontId="0" fillId="11" borderId="5" xfId="0" applyNumberFormat="1" applyFill="1" applyBorder="1"/>
    <xf numFmtId="1" fontId="0" fillId="11" borderId="8" xfId="0" applyNumberFormat="1" applyFill="1" applyBorder="1"/>
    <xf numFmtId="0" fontId="1" fillId="12" borderId="2" xfId="0" applyFont="1" applyFill="1" applyBorder="1"/>
    <xf numFmtId="1" fontId="0" fillId="12" borderId="5" xfId="0" applyNumberFormat="1" applyFill="1" applyBorder="1"/>
    <xf numFmtId="1" fontId="0" fillId="12" borderId="8" xfId="0" applyNumberFormat="1" applyFill="1" applyBorder="1"/>
    <xf numFmtId="164" fontId="0" fillId="12" borderId="5" xfId="0" applyNumberFormat="1" applyFill="1" applyBorder="1"/>
    <xf numFmtId="164" fontId="0" fillId="12" borderId="8" xfId="0" applyNumberFormat="1" applyFill="1" applyBorder="1"/>
    <xf numFmtId="164" fontId="0" fillId="10" borderId="4" xfId="0" applyNumberFormat="1" applyFill="1" applyBorder="1"/>
    <xf numFmtId="164" fontId="0" fillId="10" borderId="7" xfId="0" applyNumberFormat="1" applyFill="1" applyBorder="1"/>
    <xf numFmtId="164" fontId="0" fillId="11" borderId="5" xfId="0" applyNumberFormat="1" applyFill="1" applyBorder="1"/>
    <xf numFmtId="0" fontId="2" fillId="7" borderId="0" xfId="108" applyFill="1" applyAlignment="1">
      <alignment horizontal="center" wrapText="1"/>
    </xf>
  </cellXfs>
  <cellStyles count="109">
    <cellStyle name="Avattu hyperlinkki" xfId="2" builtinId="9" hidden="1"/>
    <cellStyle name="Avattu hyperlinkki" xfId="4" builtinId="9" hidden="1"/>
    <cellStyle name="Avattu hyperlinkki" xfId="6" builtinId="9" hidden="1"/>
    <cellStyle name="Avattu hyperlinkki" xfId="8" builtinId="9" hidden="1"/>
    <cellStyle name="Avattu hyperlinkki" xfId="10" builtinId="9" hidden="1"/>
    <cellStyle name="Avattu hyperlinkki" xfId="12" builtinId="9" hidden="1"/>
    <cellStyle name="Avattu hyperlinkki" xfId="15" builtinId="9" hidden="1"/>
    <cellStyle name="Avattu hyperlinkki" xfId="17" builtinId="9" hidden="1"/>
    <cellStyle name="Avattu hyperlinkki" xfId="19" builtinId="9" hidden="1"/>
    <cellStyle name="Avattu hyperlinkki" xfId="21" builtinId="9" hidden="1"/>
    <cellStyle name="Avattu hyperlinkki" xfId="23" builtinId="9" hidden="1"/>
    <cellStyle name="Avattu hyperlinkki" xfId="25" builtinId="9" hidden="1"/>
    <cellStyle name="Avattu hyperlinkki" xfId="27" builtinId="9" hidden="1"/>
    <cellStyle name="Avattu hyperlinkki" xfId="29" builtinId="9" hidden="1"/>
    <cellStyle name="Avattu hyperlinkki" xfId="31" builtinId="9" hidden="1"/>
    <cellStyle name="Avattu hyperlinkki" xfId="33" builtinId="9" hidden="1"/>
    <cellStyle name="Avattu hyperlinkki" xfId="35" builtinId="9" hidden="1"/>
    <cellStyle name="Avattu hyperlinkki" xfId="37" builtinId="9" hidden="1"/>
    <cellStyle name="Avattu hyperlinkki" xfId="39" builtinId="9" hidden="1"/>
    <cellStyle name="Avattu hyperlinkki" xfId="41" builtinId="9" hidden="1"/>
    <cellStyle name="Avattu hyperlinkki" xfId="43" builtinId="9" hidden="1"/>
    <cellStyle name="Avattu hyperlinkki" xfId="45" builtinId="9" hidden="1"/>
    <cellStyle name="Avattu hyperlinkki" xfId="47" builtinId="9" hidden="1"/>
    <cellStyle name="Avattu hyperlinkki" xfId="49" builtinId="9" hidden="1"/>
    <cellStyle name="Avattu hyperlinkki" xfId="51" builtinId="9" hidden="1"/>
    <cellStyle name="Avattu hyperlinkki" xfId="53" builtinId="9" hidden="1"/>
    <cellStyle name="Avattu hyperlinkki" xfId="55" builtinId="9" hidden="1"/>
    <cellStyle name="Avattu hyperlinkki" xfId="57" builtinId="9" hidden="1"/>
    <cellStyle name="Avattu hyperlinkki" xfId="59" builtinId="9" hidden="1"/>
    <cellStyle name="Avattu hyperlinkki" xfId="61" builtinId="9" hidden="1"/>
    <cellStyle name="Avattu hyperlinkki" xfId="63" builtinId="9" hidden="1"/>
    <cellStyle name="Avattu hyperlinkki" xfId="65" builtinId="9" hidden="1"/>
    <cellStyle name="Avattu hyperlinkki" xfId="67" builtinId="9" hidden="1"/>
    <cellStyle name="Avattu hyperlinkki" xfId="69" builtinId="9" hidden="1"/>
    <cellStyle name="Avattu hyperlinkki" xfId="71" builtinId="9" hidden="1"/>
    <cellStyle name="Avattu hyperlinkki" xfId="73" builtinId="9" hidden="1"/>
    <cellStyle name="Avattu hyperlinkki" xfId="75" builtinId="9" hidden="1"/>
    <cellStyle name="Avattu hyperlinkki" xfId="77" builtinId="9" hidden="1"/>
    <cellStyle name="Avattu hyperlinkki" xfId="79" builtinId="9" hidden="1"/>
    <cellStyle name="Avattu hyperlinkki" xfId="81" builtinId="9" hidden="1"/>
    <cellStyle name="Avattu hyperlinkki" xfId="83" builtinId="9" hidden="1"/>
    <cellStyle name="Avattu hyperlinkki" xfId="85" builtinId="9" hidden="1"/>
    <cellStyle name="Avattu hyperlinkki" xfId="87" builtinId="9" hidden="1"/>
    <cellStyle name="Avattu hyperlinkki" xfId="89" builtinId="9" hidden="1"/>
    <cellStyle name="Avattu hyperlinkki" xfId="91" builtinId="9" hidden="1"/>
    <cellStyle name="Avattu hyperlinkki" xfId="93" builtinId="9" hidden="1"/>
    <cellStyle name="Avattu hyperlinkki" xfId="95" builtinId="9" hidden="1"/>
    <cellStyle name="Avattu hyperlinkki" xfId="97" builtinId="9" hidden="1"/>
    <cellStyle name="Avattu hyperlinkki" xfId="99" builtinId="9" hidden="1"/>
    <cellStyle name="Avattu hyperlinkki" xfId="101" builtinId="9" hidden="1"/>
    <cellStyle name="Avattu hyperlinkki" xfId="103" builtinId="9" hidden="1"/>
    <cellStyle name="Avattu hyperlinkki" xfId="105" builtinId="9" hidden="1"/>
    <cellStyle name="Avattu hyperlinkki" xfId="107" builtinId="9" hidden="1"/>
    <cellStyle name="Hyperlinkki" xfId="1" builtinId="8" hidden="1"/>
    <cellStyle name="Hyperlinkki" xfId="3" builtinId="8" hidden="1"/>
    <cellStyle name="Hyperlinkki" xfId="5" builtinId="8" hidden="1"/>
    <cellStyle name="Hyperlinkki" xfId="7" builtinId="8" hidden="1"/>
    <cellStyle name="Hyperlinkki" xfId="9" builtinId="8" hidden="1"/>
    <cellStyle name="Hyperlinkki" xfId="11" builtinId="8" hidden="1"/>
    <cellStyle name="Hyperlinkki" xfId="14" builtinId="8" hidden="1"/>
    <cellStyle name="Hyperlinkki" xfId="16" builtinId="8" hidden="1"/>
    <cellStyle name="Hyperlinkki" xfId="18" builtinId="8" hidden="1"/>
    <cellStyle name="Hyperlinkki" xfId="20" builtinId="8" hidden="1"/>
    <cellStyle name="Hyperlinkki" xfId="22" builtinId="8" hidden="1"/>
    <cellStyle name="Hyperlinkki" xfId="24" builtinId="8" hidden="1"/>
    <cellStyle name="Hyperlinkki" xfId="26" builtinId="8" hidden="1"/>
    <cellStyle name="Hyperlinkki" xfId="28" builtinId="8" hidden="1"/>
    <cellStyle name="Hyperlinkki" xfId="30" builtinId="8" hidden="1"/>
    <cellStyle name="Hyperlinkki" xfId="32" builtinId="8" hidden="1"/>
    <cellStyle name="Hyperlinkki" xfId="34" builtinId="8" hidden="1"/>
    <cellStyle name="Hyperlinkki" xfId="36" builtinId="8" hidden="1"/>
    <cellStyle name="Hyperlinkki" xfId="38" builtinId="8" hidden="1"/>
    <cellStyle name="Hyperlinkki" xfId="40" builtinId="8" hidden="1"/>
    <cellStyle name="Hyperlinkki" xfId="42" builtinId="8" hidden="1"/>
    <cellStyle name="Hyperlinkki" xfId="44" builtinId="8" hidden="1"/>
    <cellStyle name="Hyperlinkki" xfId="46" builtinId="8" hidden="1"/>
    <cellStyle name="Hyperlinkki" xfId="48" builtinId="8" hidden="1"/>
    <cellStyle name="Hyperlinkki" xfId="50" builtinId="8" hidden="1"/>
    <cellStyle name="Hyperlinkki" xfId="52" builtinId="8" hidden="1"/>
    <cellStyle name="Hyperlinkki" xfId="54" builtinId="8" hidden="1"/>
    <cellStyle name="Hyperlinkki" xfId="56" builtinId="8" hidden="1"/>
    <cellStyle name="Hyperlinkki" xfId="58" builtinId="8" hidden="1"/>
    <cellStyle name="Hyperlinkki" xfId="60" builtinId="8" hidden="1"/>
    <cellStyle name="Hyperlinkki" xfId="62" builtinId="8" hidden="1"/>
    <cellStyle name="Hyperlinkki" xfId="64" builtinId="8" hidden="1"/>
    <cellStyle name="Hyperlinkki" xfId="66" builtinId="8" hidden="1"/>
    <cellStyle name="Hyperlinkki" xfId="68" builtinId="8" hidden="1"/>
    <cellStyle name="Hyperlinkki" xfId="70" builtinId="8" hidden="1"/>
    <cellStyle name="Hyperlinkki" xfId="72" builtinId="8" hidden="1"/>
    <cellStyle name="Hyperlinkki" xfId="74" builtinId="8" hidden="1"/>
    <cellStyle name="Hyperlinkki" xfId="76" builtinId="8" hidden="1"/>
    <cellStyle name="Hyperlinkki" xfId="78" builtinId="8" hidden="1"/>
    <cellStyle name="Hyperlinkki" xfId="80" builtinId="8" hidden="1"/>
    <cellStyle name="Hyperlinkki" xfId="82" builtinId="8" hidden="1"/>
    <cellStyle name="Hyperlinkki" xfId="84" builtinId="8" hidden="1"/>
    <cellStyle name="Hyperlinkki" xfId="86" builtinId="8" hidden="1"/>
    <cellStyle name="Hyperlinkki" xfId="88" builtinId="8" hidden="1"/>
    <cellStyle name="Hyperlinkki" xfId="90" builtinId="8" hidden="1"/>
    <cellStyle name="Hyperlinkki" xfId="92" builtinId="8" hidden="1"/>
    <cellStyle name="Hyperlinkki" xfId="94" builtinId="8" hidden="1"/>
    <cellStyle name="Hyperlinkki" xfId="96" builtinId="8" hidden="1"/>
    <cellStyle name="Hyperlinkki" xfId="98" builtinId="8" hidden="1"/>
    <cellStyle name="Hyperlinkki" xfId="100" builtinId="8" hidden="1"/>
    <cellStyle name="Hyperlinkki" xfId="102" builtinId="8" hidden="1"/>
    <cellStyle name="Hyperlinkki" xfId="104" builtinId="8" hidden="1"/>
    <cellStyle name="Hyperlinkki" xfId="106" builtinId="8" hidden="1"/>
    <cellStyle name="Hyperlinkki" xfId="108" builtinId="8"/>
    <cellStyle name="Normaali" xfId="0" builtinId="0"/>
    <cellStyle name="Prosenttia" xfId="13" builtinId="5"/>
  </cellStyles>
  <dxfs count="19">
    <dxf>
      <fill>
        <patternFill patternType="solid">
          <fgColor indexed="64"/>
          <bgColor theme="3"/>
        </patternFill>
      </fill>
    </dxf>
    <dxf>
      <numFmt numFmtId="0" formatCode="General"/>
      <fill>
        <patternFill patternType="solid">
          <fgColor indexed="64"/>
          <bgColor rgb="FF00B0F0"/>
        </patternFill>
      </fill>
    </dxf>
    <dxf>
      <numFmt numFmtId="1" formatCode="0"/>
    </dxf>
    <dxf>
      <numFmt numFmtId="13" formatCode="0\ %"/>
    </dxf>
    <dxf>
      <numFmt numFmtId="1" formatCode="0"/>
    </dxf>
    <dxf>
      <numFmt numFmtId="0" formatCode="General"/>
    </dxf>
    <dxf>
      <fill>
        <patternFill patternType="solid">
          <fgColor indexed="64"/>
          <bgColor theme="3"/>
        </patternFill>
      </fill>
    </dxf>
    <dxf>
      <numFmt numFmtId="0" formatCode="General"/>
      <fill>
        <patternFill patternType="solid">
          <fgColor indexed="64"/>
          <bgColor rgb="FF00B0F0"/>
        </patternFill>
      </fill>
    </dxf>
    <dxf>
      <numFmt numFmtId="1" formatCode="0"/>
    </dxf>
    <dxf>
      <numFmt numFmtId="13" formatCode="0\ %"/>
    </dxf>
    <dxf>
      <numFmt numFmtId="1" formatCode="0"/>
    </dxf>
    <dxf>
      <numFmt numFmtId="0" formatCode="General"/>
    </dxf>
    <dxf>
      <fill>
        <patternFill patternType="solid">
          <fgColor indexed="64"/>
          <bgColor theme="3"/>
        </patternFill>
      </fill>
    </dxf>
    <dxf>
      <fill>
        <patternFill patternType="solid">
          <fgColor indexed="64"/>
          <bgColor rgb="FF00B0F0"/>
        </patternFill>
      </fill>
    </dxf>
    <dxf>
      <numFmt numFmtId="0" formatCode="General"/>
      <fill>
        <patternFill patternType="solid">
          <fgColor indexed="64"/>
          <bgColor rgb="FF00B0F0"/>
        </patternFill>
      </fill>
    </dxf>
    <dxf>
      <numFmt numFmtId="1" formatCode="0"/>
    </dxf>
    <dxf>
      <numFmt numFmtId="13" formatCode="0\ %"/>
    </dxf>
    <dxf>
      <numFmt numFmtId="1" formatCode="0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Critical</a:t>
            </a:r>
            <a:r>
              <a:rPr lang="en-US" baseline="0"/>
              <a:t> power curve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'Harjoitusalueet kriittinen teho'!$B$22</c:f>
              <c:strCache>
                <c:ptCount val="1"/>
                <c:pt idx="0">
                  <c:v>Predicted mean maximum power</c:v>
                </c:pt>
              </c:strCache>
            </c:strRef>
          </c:tx>
          <c:marker>
            <c:symbol val="none"/>
          </c:marker>
          <c:xVal>
            <c:numRef>
              <c:f>'Harjoitusalueet kriittinen teho'!$B$24:$B$84</c:f>
              <c:numCache>
                <c:formatCode>General</c:formatCode>
                <c:ptCount val="6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'Harjoitusalueet kriittinen teho'!$D$24:$D$84</c:f>
              <c:numCache>
                <c:formatCode>0</c:formatCode>
                <c:ptCount val="61"/>
                <c:pt idx="0">
                  <c:v>1460</c:v>
                </c:pt>
                <c:pt idx="1">
                  <c:v>860</c:v>
                </c:pt>
                <c:pt idx="2">
                  <c:v>560</c:v>
                </c:pt>
                <c:pt idx="3">
                  <c:v>460</c:v>
                </c:pt>
                <c:pt idx="4">
                  <c:v>410</c:v>
                </c:pt>
                <c:pt idx="5">
                  <c:v>380</c:v>
                </c:pt>
                <c:pt idx="6">
                  <c:v>360</c:v>
                </c:pt>
                <c:pt idx="7">
                  <c:v>345.71428571428572</c:v>
                </c:pt>
                <c:pt idx="8">
                  <c:v>335</c:v>
                </c:pt>
                <c:pt idx="9">
                  <c:v>326.66666666666669</c:v>
                </c:pt>
                <c:pt idx="10">
                  <c:v>320</c:v>
                </c:pt>
                <c:pt idx="11">
                  <c:v>314.54545454545456</c:v>
                </c:pt>
                <c:pt idx="12">
                  <c:v>310</c:v>
                </c:pt>
                <c:pt idx="13">
                  <c:v>306.15384615384613</c:v>
                </c:pt>
                <c:pt idx="14">
                  <c:v>302.85714285714289</c:v>
                </c:pt>
                <c:pt idx="15">
                  <c:v>300</c:v>
                </c:pt>
                <c:pt idx="16">
                  <c:v>297.5</c:v>
                </c:pt>
                <c:pt idx="17">
                  <c:v>295.29411764705884</c:v>
                </c:pt>
                <c:pt idx="18">
                  <c:v>293.33333333333331</c:v>
                </c:pt>
                <c:pt idx="19">
                  <c:v>291.57894736842104</c:v>
                </c:pt>
                <c:pt idx="20">
                  <c:v>290</c:v>
                </c:pt>
                <c:pt idx="21">
                  <c:v>288.57142857142856</c:v>
                </c:pt>
                <c:pt idx="22">
                  <c:v>287.27272727272725</c:v>
                </c:pt>
                <c:pt idx="23">
                  <c:v>286.08695652173913</c:v>
                </c:pt>
                <c:pt idx="24">
                  <c:v>285</c:v>
                </c:pt>
                <c:pt idx="25">
                  <c:v>284</c:v>
                </c:pt>
                <c:pt idx="26">
                  <c:v>283.07692307692309</c:v>
                </c:pt>
                <c:pt idx="27">
                  <c:v>282.22222222222223</c:v>
                </c:pt>
                <c:pt idx="28">
                  <c:v>281.42857142857144</c:v>
                </c:pt>
                <c:pt idx="29">
                  <c:v>280.68965517241378</c:v>
                </c:pt>
                <c:pt idx="30">
                  <c:v>280</c:v>
                </c:pt>
                <c:pt idx="31">
                  <c:v>279.35483870967744</c:v>
                </c:pt>
                <c:pt idx="32">
                  <c:v>278.75</c:v>
                </c:pt>
                <c:pt idx="33">
                  <c:v>278.18181818181819</c:v>
                </c:pt>
                <c:pt idx="34">
                  <c:v>277.64705882352939</c:v>
                </c:pt>
                <c:pt idx="35">
                  <c:v>277.14285714285717</c:v>
                </c:pt>
                <c:pt idx="36">
                  <c:v>276.66666666666669</c:v>
                </c:pt>
                <c:pt idx="37">
                  <c:v>276.2162162162162</c:v>
                </c:pt>
                <c:pt idx="38">
                  <c:v>275.78947368421052</c:v>
                </c:pt>
                <c:pt idx="39">
                  <c:v>275.38461538461536</c:v>
                </c:pt>
                <c:pt idx="40">
                  <c:v>275</c:v>
                </c:pt>
                <c:pt idx="41">
                  <c:v>274.63414634146341</c:v>
                </c:pt>
                <c:pt idx="42">
                  <c:v>274.28571428571428</c:v>
                </c:pt>
                <c:pt idx="43">
                  <c:v>273.95348837209303</c:v>
                </c:pt>
                <c:pt idx="44">
                  <c:v>273.63636363636363</c:v>
                </c:pt>
                <c:pt idx="45">
                  <c:v>273.33333333333331</c:v>
                </c:pt>
                <c:pt idx="46">
                  <c:v>273.04347826086956</c:v>
                </c:pt>
                <c:pt idx="47">
                  <c:v>272.7659574468085</c:v>
                </c:pt>
                <c:pt idx="48">
                  <c:v>272.5</c:v>
                </c:pt>
                <c:pt idx="49">
                  <c:v>272.24489795918367</c:v>
                </c:pt>
                <c:pt idx="50">
                  <c:v>272</c:v>
                </c:pt>
                <c:pt idx="51">
                  <c:v>271.76470588235293</c:v>
                </c:pt>
                <c:pt idx="52">
                  <c:v>271.53846153846155</c:v>
                </c:pt>
                <c:pt idx="53">
                  <c:v>271.32075471698113</c:v>
                </c:pt>
                <c:pt idx="54">
                  <c:v>271.11111111111109</c:v>
                </c:pt>
                <c:pt idx="55">
                  <c:v>270.90909090909093</c:v>
                </c:pt>
                <c:pt idx="56">
                  <c:v>270.71428571428572</c:v>
                </c:pt>
                <c:pt idx="57">
                  <c:v>270.5263157894737</c:v>
                </c:pt>
                <c:pt idx="58">
                  <c:v>270.34482758620692</c:v>
                </c:pt>
                <c:pt idx="59">
                  <c:v>270.16949152542372</c:v>
                </c:pt>
                <c:pt idx="60">
                  <c:v>270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A07-442A-8566-85D5083F0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95424"/>
        <c:axId val="127893888"/>
      </c:scatterChart>
      <c:valAx>
        <c:axId val="127895424"/>
        <c:scaling>
          <c:orientation val="minMax"/>
          <c:max val="2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27893888"/>
        <c:crosses val="autoZero"/>
        <c:crossBetween val="midCat"/>
      </c:valAx>
      <c:valAx>
        <c:axId val="1278938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78954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Critical</a:t>
            </a:r>
            <a:r>
              <a:rPr lang="en-US" baseline="0"/>
              <a:t> power curve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'Training zones 6min OR 2000m'!$B$22</c:f>
              <c:strCache>
                <c:ptCount val="1"/>
                <c:pt idx="0">
                  <c:v>Predicted mean maximum power</c:v>
                </c:pt>
              </c:strCache>
            </c:strRef>
          </c:tx>
          <c:marker>
            <c:symbol val="none"/>
          </c:marker>
          <c:xVal>
            <c:numRef>
              <c:f>'Training zones 6min OR 2000m'!$B$24:$B$84</c:f>
              <c:numCache>
                <c:formatCode>General</c:formatCode>
                <c:ptCount val="6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'Training zones 6min OR 2000m'!$D$24:$D$84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EBE-481A-9D21-A58840A3E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95424"/>
        <c:axId val="127893888"/>
      </c:scatterChart>
      <c:valAx>
        <c:axId val="127895424"/>
        <c:scaling>
          <c:orientation val="minMax"/>
          <c:max val="2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27893888"/>
        <c:crosses val="autoZero"/>
        <c:crossBetween val="midCat"/>
      </c:valAx>
      <c:valAx>
        <c:axId val="1278938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78954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Critical</a:t>
            </a:r>
            <a:r>
              <a:rPr lang="en-US" baseline="0"/>
              <a:t> power curve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'Training zones 20min OR 5000m'!$B$22</c:f>
              <c:strCache>
                <c:ptCount val="1"/>
                <c:pt idx="0">
                  <c:v>Predicted mean maximum power</c:v>
                </c:pt>
              </c:strCache>
            </c:strRef>
          </c:tx>
          <c:marker>
            <c:symbol val="none"/>
          </c:marker>
          <c:xVal>
            <c:numRef>
              <c:f>'Training zones 20min OR 5000m'!$B$24:$B$84</c:f>
              <c:numCache>
                <c:formatCode>General</c:formatCode>
                <c:ptCount val="6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'Training zones 20min OR 5000m'!$D$24:$D$84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64A-4CA6-BCC0-CB0C84080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95424"/>
        <c:axId val="127893888"/>
      </c:scatterChart>
      <c:valAx>
        <c:axId val="127895424"/>
        <c:scaling>
          <c:orientation val="minMax"/>
          <c:max val="2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27893888"/>
        <c:crosses val="autoZero"/>
        <c:crossBetween val="midCat"/>
      </c:valAx>
      <c:valAx>
        <c:axId val="1278938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78954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219074</xdr:colOff>
      <xdr:row>21</xdr:row>
      <xdr:rowOff>195261</xdr:rowOff>
    </xdr:from>
    <xdr:to>
      <xdr:col>8</xdr:col>
      <xdr:colOff>1562099</xdr:colOff>
      <xdr:row>42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219074</xdr:colOff>
      <xdr:row>22</xdr:row>
      <xdr:rowOff>195261</xdr:rowOff>
    </xdr:from>
    <xdr:to>
      <xdr:col>8</xdr:col>
      <xdr:colOff>1562099</xdr:colOff>
      <xdr:row>43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3217BF-0B16-4DAB-8B43-3C1C226803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219074</xdr:colOff>
      <xdr:row>21</xdr:row>
      <xdr:rowOff>195261</xdr:rowOff>
    </xdr:from>
    <xdr:to>
      <xdr:col>8</xdr:col>
      <xdr:colOff>1562099</xdr:colOff>
      <xdr:row>42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D34C2B-FD4D-49B8-8BDC-0EFD7AC0CA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0000000}" name="Table20" displayName="Table20" ref="B23:E84" totalsRowShown="0">
  <autoFilter ref="B23:E84" xr:uid="{00000000-0009-0000-0100-000014000000}"/>
  <tableColumns count="4">
    <tableColumn id="1" xr3:uid="{00000000-0010-0000-0000-000001000000}" name="Duration (min)"/>
    <tableColumn id="2" xr3:uid="{00000000-0010-0000-0000-000002000000}" name="1/s" dataDxfId="18">
      <calculatedColumnFormula>1/(B24*60)</calculatedColumnFormula>
    </tableColumn>
    <tableColumn id="3" xr3:uid="{00000000-0010-0000-0000-000003000000}" name="Mean maximum power" dataDxfId="17">
      <calculatedColumnFormula>($C$8*1000)*C24+$C$9</calculatedColumnFormula>
    </tableColumn>
    <tableColumn id="4" xr3:uid="{00000000-0010-0000-0000-000004000000}" name="% of anaerobic threshold" dataDxfId="16">
      <calculatedColumnFormula>Table20[[#This Row],[Mean maximum power]]/$C$9</calculatedColumnFormula>
    </tableColumn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B4:E6" totalsRowShown="0">
  <autoFilter ref="B4:E6" xr:uid="{00000000-0009-0000-0100-000001000000}"/>
  <tableColumns count="4">
    <tableColumn id="1" xr3:uid="{00000000-0010-0000-0100-000001000000}" name="Test" dataDxfId="15"/>
    <tableColumn id="2" xr3:uid="{00000000-0010-0000-0100-000002000000}" name="Avg. Power" dataDxfId="14"/>
    <tableColumn id="3" xr3:uid="{00000000-0010-0000-0100-000003000000}" name="Test duration (s)" dataDxfId="13"/>
    <tableColumn id="4" xr3:uid="{00000000-0010-0000-0100-000004000000}" name="Tlim (1/s)">
      <calculatedColumnFormula>1/D5</calculatedColumnFormula>
    </tableColumn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2" displayName="Table2" ref="G4:J6" totalsRowShown="0" headerRowDxfId="12">
  <autoFilter ref="G4:J6" xr:uid="{00000000-0009-0000-0100-000002000000}"/>
  <tableColumns count="4">
    <tableColumn id="1" xr3:uid="{00000000-0010-0000-0200-000001000000}" name="Test"/>
    <tableColumn id="2" xr3:uid="{00000000-0010-0000-0200-000002000000}" name="1. testi"/>
    <tableColumn id="3" xr3:uid="{00000000-0010-0000-0200-000003000000}" name="2. testi"/>
    <tableColumn id="4" xr3:uid="{00000000-0010-0000-0200-000004000000}" name="Kehitys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28FB962-F596-4341-91D0-743BB6E52D3F}" name="Table204" displayName="Table204" ref="B23:E84" totalsRowShown="0">
  <autoFilter ref="B23:E84" xr:uid="{00000000-0009-0000-0100-000014000000}"/>
  <tableColumns count="4">
    <tableColumn id="1" xr3:uid="{80BB8628-EBF1-4F70-80EB-63C205FC3672}" name="Duration (min)"/>
    <tableColumn id="2" xr3:uid="{336A5D7B-8804-464F-A43E-7FFD4B1C8240}" name="1/s" dataDxfId="11">
      <calculatedColumnFormula>1/(B24*60)</calculatedColumnFormula>
    </tableColumn>
    <tableColumn id="3" xr3:uid="{3B224E9F-543C-4C21-A603-C18E868FA9EF}" name="Mean maximum power" dataDxfId="10">
      <calculatedColumnFormula>($C$8*1000)*C24+$C$9</calculatedColumnFormula>
    </tableColumn>
    <tableColumn id="4" xr3:uid="{6B3F6FCE-E853-4FE3-AAF9-688582507144}" name="% of anaerobic threshold" dataDxfId="9">
      <calculatedColumnFormula>Table204[[#This Row],[Mean maximum power]]/$C$9</calculatedColumnFormula>
    </tableColumn>
  </tableColumns>
  <tableStyleInfo name="TableStyleLight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3D1E1CA-6820-4F96-B5F7-2E21AFD214A3}" name="Table15" displayName="Table15" ref="B4:E6" totalsRowShown="0">
  <autoFilter ref="B4:E6" xr:uid="{00000000-0009-0000-0100-000001000000}"/>
  <tableColumns count="4">
    <tableColumn id="1" xr3:uid="{677E614E-F707-4529-8B0F-5C2EA482A631}" name="Test" dataDxfId="8"/>
    <tableColumn id="2" xr3:uid="{DA5A8FA3-1008-4394-80E5-6AFF68C6F364}" name="Avg. Power" dataDxfId="7"/>
    <tableColumn id="3" xr3:uid="{4FD88B9B-DFB2-4BBC-B4EC-81B6AF9ADFED}" name="Test duration (s)"/>
    <tableColumn id="4" xr3:uid="{02FFBBDD-4A51-4574-94B8-7BCE969E5D4A}" name="Tlim (1/s)">
      <calculatedColumnFormula>1/D5</calculatedColumnFormula>
    </tableColumn>
  </tableColumns>
  <tableStyleInfo name="TableStyleLight10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04F5CFD-7785-4F7B-8821-EA1E25C2A73C}" name="Table26" displayName="Table26" ref="G4:J5" totalsRowShown="0" headerRowDxfId="6">
  <autoFilter ref="G4:J5" xr:uid="{00000000-0009-0000-0100-000002000000}"/>
  <tableColumns count="4">
    <tableColumn id="1" xr3:uid="{3BD029FB-8A9A-4736-97CD-362831B80247}" name="Test"/>
    <tableColumn id="2" xr3:uid="{F0C3FB26-53C5-49BD-9080-400323BD10AF}" name="1. test"/>
    <tableColumn id="3" xr3:uid="{E693CD09-8706-41EC-898B-8B003F99005A}" name="2. test"/>
    <tableColumn id="4" xr3:uid="{E5F16667-0133-4FAF-8EC6-114E26E6B1C9}" name="Improvement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0C2FC09-5991-474A-9548-1AA6A3611560}" name="Table2047" displayName="Table2047" ref="B23:E84" totalsRowShown="0">
  <autoFilter ref="B23:E84" xr:uid="{00000000-0009-0000-0100-000014000000}"/>
  <tableColumns count="4">
    <tableColumn id="1" xr3:uid="{DB34069C-9E30-4E40-9E63-0143F73A8801}" name="Duration (min)"/>
    <tableColumn id="2" xr3:uid="{D620385C-ADE3-4AC1-8E38-BE3B25A0E49F}" name="1/s" dataDxfId="5">
      <calculatedColumnFormula>1/(B24*60)</calculatedColumnFormula>
    </tableColumn>
    <tableColumn id="3" xr3:uid="{210DD40A-DEEC-4166-AE34-7F5CB863A335}" name="Mean maximum power" dataDxfId="4">
      <calculatedColumnFormula>($C$8*1000)*C24+$C$9</calculatedColumnFormula>
    </tableColumn>
    <tableColumn id="4" xr3:uid="{7620D702-BF67-4B55-AE10-A31BFB89A219}" name="% of anaerobic threshold" dataDxfId="3">
      <calculatedColumnFormula>Table2047[[#This Row],[Mean maximum power]]/$C$9</calculatedColumnFormula>
    </tableColumn>
  </tableColumns>
  <tableStyleInfo name="TableStyleLight10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C44C6E0-8DA4-4518-9088-381E84CA9CEA}" name="Table158" displayName="Table158" ref="B4:E6" totalsRowShown="0">
  <autoFilter ref="B4:E6" xr:uid="{00000000-0009-0000-0100-000001000000}"/>
  <tableColumns count="4">
    <tableColumn id="1" xr3:uid="{7A107AE0-2CBE-4BBE-A357-50B351EA9114}" name="Test" dataDxfId="2"/>
    <tableColumn id="2" xr3:uid="{BDB0FD07-30BB-48B6-9923-E478E30F677A}" name="Avg. Power" dataDxfId="1"/>
    <tableColumn id="3" xr3:uid="{50CDFF76-DB03-43A1-BBF8-1929ED2E67B2}" name="Test duration (s)"/>
    <tableColumn id="4" xr3:uid="{F1FBFBF1-DE73-4931-95CE-4240F074C60F}" name="Tlim (1/s)">
      <calculatedColumnFormula>1/D5</calculatedColumnFormula>
    </tableColumn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8AC1336-1D88-47C3-B73A-EAEB98E1C8C3}" name="Table269" displayName="Table269" ref="G4:J6" totalsRowShown="0" headerRowDxfId="0">
  <autoFilter ref="G4:J6" xr:uid="{00000000-0009-0000-0100-000002000000}"/>
  <tableColumns count="4">
    <tableColumn id="1" xr3:uid="{D7852B8B-D401-441E-9B3E-91D7F4C238AA}" name="Test"/>
    <tableColumn id="2" xr3:uid="{4259D593-3543-47ED-9402-32033B735267}" name="1. test"/>
    <tableColumn id="3" xr3:uid="{AD2AA467-EC60-44B2-A917-B10F5D8DB0DC}" name="2. test"/>
    <tableColumn id="4" xr3:uid="{D964F488-5FDB-459B-959C-26F85FEFFA9C}" name="Improvement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ncept2.co.uk/indoor-rowers/training/calculators/watts-calculator" TargetMode="External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oncept2.co.uk/indoor-rowers/training/calculators/watts-calculator" TargetMode="Externa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concept2.co.uk/indoor-rowers/training/calculators/watts-calculator" TargetMode="External"/><Relationship Id="rId6" Type="http://schemas.openxmlformats.org/officeDocument/2006/relationships/table" Target="../tables/table9.xml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4"/>
  <sheetViews>
    <sheetView tabSelected="1" workbookViewId="0">
      <selection activeCell="D5" sqref="D5"/>
    </sheetView>
  </sheetViews>
  <sheetFormatPr defaultColWidth="11" defaultRowHeight="15.75" x14ac:dyDescent="0.25"/>
  <cols>
    <col min="2" max="2" width="29" customWidth="1"/>
    <col min="3" max="3" width="12.375" bestFit="1" customWidth="1"/>
    <col min="4" max="4" width="25.625" customWidth="1"/>
    <col min="5" max="5" width="16.5" customWidth="1"/>
    <col min="6" max="6" width="16.625" customWidth="1"/>
    <col min="7" max="7" width="22.625" customWidth="1"/>
    <col min="8" max="8" width="17.625" customWidth="1"/>
    <col min="9" max="9" width="22.625" customWidth="1"/>
    <col min="10" max="10" width="19.25" customWidth="1"/>
    <col min="11" max="11" width="17.625" customWidth="1"/>
    <col min="12" max="12" width="39" customWidth="1"/>
    <col min="13" max="13" width="29.5" customWidth="1"/>
    <col min="14" max="14" width="13.125" customWidth="1"/>
  </cols>
  <sheetData>
    <row r="1" spans="2:10" x14ac:dyDescent="0.25">
      <c r="D1" s="56" t="s">
        <v>37</v>
      </c>
      <c r="E1" s="56"/>
      <c r="F1" s="56"/>
    </row>
    <row r="2" spans="2:10" x14ac:dyDescent="0.25">
      <c r="D2" s="56"/>
      <c r="E2" s="56"/>
      <c r="F2" s="56"/>
    </row>
    <row r="3" spans="2:10" ht="50.25" customHeight="1" x14ac:dyDescent="0.25">
      <c r="D3" s="56"/>
      <c r="E3" s="56"/>
      <c r="F3" s="56"/>
    </row>
    <row r="4" spans="2:10" x14ac:dyDescent="0.25">
      <c r="B4" s="1" t="s">
        <v>6</v>
      </c>
      <c r="C4" s="19" t="s">
        <v>7</v>
      </c>
      <c r="D4" s="2" t="s">
        <v>23</v>
      </c>
      <c r="E4" s="2" t="s">
        <v>1</v>
      </c>
      <c r="G4" s="41" t="s">
        <v>6</v>
      </c>
      <c r="H4" s="41" t="s">
        <v>55</v>
      </c>
      <c r="I4" s="41" t="s">
        <v>56</v>
      </c>
      <c r="J4" s="41" t="s">
        <v>57</v>
      </c>
    </row>
    <row r="5" spans="2:10" x14ac:dyDescent="0.25">
      <c r="B5" s="1" t="s">
        <v>24</v>
      </c>
      <c r="C5" s="27">
        <v>360</v>
      </c>
      <c r="D5" s="39">
        <v>360</v>
      </c>
      <c r="E5">
        <f>1/D5</f>
        <v>2.7777777777777779E-3</v>
      </c>
    </row>
    <row r="6" spans="2:10" x14ac:dyDescent="0.25">
      <c r="B6" s="1" t="s">
        <v>25</v>
      </c>
      <c r="C6" s="27">
        <v>290</v>
      </c>
      <c r="D6" s="39">
        <v>1200</v>
      </c>
      <c r="E6">
        <f>1/D6</f>
        <v>8.3333333333333339E-4</v>
      </c>
    </row>
    <row r="7" spans="2:10" x14ac:dyDescent="0.25">
      <c r="B7" s="1"/>
      <c r="C7" s="20" t="s">
        <v>2</v>
      </c>
      <c r="D7" s="2"/>
      <c r="E7" s="2" t="s">
        <v>3</v>
      </c>
    </row>
    <row r="8" spans="2:10" x14ac:dyDescent="0.25">
      <c r="B8" s="3" t="s">
        <v>38</v>
      </c>
      <c r="C8" s="20">
        <f>(SLOPE(Table1[Avg. Power],Table1[Tlim (1/s)]))/1000</f>
        <v>36</v>
      </c>
      <c r="D8" s="2"/>
    </row>
    <row r="9" spans="2:10" x14ac:dyDescent="0.25">
      <c r="B9" s="3" t="s">
        <v>39</v>
      </c>
      <c r="C9" s="3">
        <f>INTERCEPT(Table1[Avg. Power],Table1[Tlim (1/s)])</f>
        <v>260</v>
      </c>
      <c r="D9" s="21">
        <f>C9/C5</f>
        <v>0.72222222222222221</v>
      </c>
      <c r="E9" s="3">
        <f>IF(C6&lt;C5,0.95*C6,C5*0.75)</f>
        <v>275.5</v>
      </c>
      <c r="G9" s="1"/>
    </row>
    <row r="10" spans="2:10" x14ac:dyDescent="0.25">
      <c r="B10" s="3" t="s">
        <v>40</v>
      </c>
      <c r="C10" s="3">
        <f>0.75*C9</f>
        <v>195</v>
      </c>
      <c r="D10" s="15"/>
      <c r="E10" s="2"/>
      <c r="G10" s="1"/>
      <c r="I10" s="2"/>
    </row>
    <row r="11" spans="2:10" x14ac:dyDescent="0.25">
      <c r="B11" s="2" t="s">
        <v>41</v>
      </c>
      <c r="C11" s="42" t="s">
        <v>47</v>
      </c>
      <c r="D11" s="45" t="s">
        <v>48</v>
      </c>
      <c r="E11" s="48" t="s">
        <v>49</v>
      </c>
      <c r="F11" s="4" t="s">
        <v>50</v>
      </c>
      <c r="G11" s="5" t="s">
        <v>51</v>
      </c>
      <c r="H11" s="6" t="s">
        <v>52</v>
      </c>
      <c r="I11" s="25" t="s">
        <v>53</v>
      </c>
      <c r="J11" s="26" t="s">
        <v>54</v>
      </c>
    </row>
    <row r="12" spans="2:10" x14ac:dyDescent="0.25">
      <c r="B12" t="s">
        <v>42</v>
      </c>
      <c r="C12" s="43">
        <f>0.5*C9</f>
        <v>130</v>
      </c>
      <c r="D12" s="46">
        <f>0.6*C9</f>
        <v>156</v>
      </c>
      <c r="E12" s="49">
        <f>0.75*C9</f>
        <v>195</v>
      </c>
      <c r="F12" s="7">
        <f>0.9*C9</f>
        <v>234</v>
      </c>
      <c r="G12" s="8">
        <f>C9</f>
        <v>260</v>
      </c>
      <c r="H12" s="9">
        <f>D34</f>
        <v>320</v>
      </c>
      <c r="I12" s="22">
        <f>H13</f>
        <v>360</v>
      </c>
      <c r="J12" s="23">
        <f>D25</f>
        <v>860</v>
      </c>
    </row>
    <row r="13" spans="2:10" x14ac:dyDescent="0.25">
      <c r="B13" t="s">
        <v>43</v>
      </c>
      <c r="C13" s="44">
        <f>0.6*C9</f>
        <v>156</v>
      </c>
      <c r="D13" s="47">
        <f>0.75*C9</f>
        <v>195</v>
      </c>
      <c r="E13" s="50">
        <f>0.9*C9</f>
        <v>234</v>
      </c>
      <c r="F13" s="10">
        <f>C9</f>
        <v>260</v>
      </c>
      <c r="G13" s="11">
        <f>D34</f>
        <v>320</v>
      </c>
      <c r="H13" s="12">
        <f>D30</f>
        <v>360</v>
      </c>
      <c r="I13" s="22">
        <f>D25</f>
        <v>860</v>
      </c>
      <c r="J13" s="24"/>
    </row>
    <row r="14" spans="2:10" x14ac:dyDescent="0.25">
      <c r="B14" s="2"/>
    </row>
    <row r="15" spans="2:10" x14ac:dyDescent="0.25">
      <c r="B15" s="1"/>
      <c r="G15" s="1"/>
    </row>
    <row r="16" spans="2:10" x14ac:dyDescent="0.25">
      <c r="B16" s="3"/>
      <c r="C16" s="1"/>
      <c r="D16" s="13"/>
      <c r="E16" s="2"/>
      <c r="G16" s="1"/>
    </row>
    <row r="17" spans="2:10" x14ac:dyDescent="0.25">
      <c r="B17" s="2" t="s">
        <v>44</v>
      </c>
      <c r="C17" s="42" t="s">
        <v>47</v>
      </c>
      <c r="D17" s="45" t="s">
        <v>48</v>
      </c>
      <c r="E17" s="48" t="s">
        <v>49</v>
      </c>
      <c r="F17" s="4" t="s">
        <v>50</v>
      </c>
      <c r="G17" s="5" t="s">
        <v>51</v>
      </c>
      <c r="H17" s="6" t="s">
        <v>52</v>
      </c>
      <c r="I17" s="25" t="s">
        <v>53</v>
      </c>
      <c r="J17" s="26" t="s">
        <v>54</v>
      </c>
    </row>
    <row r="18" spans="2:10" x14ac:dyDescent="0.25">
      <c r="B18" t="s">
        <v>45</v>
      </c>
      <c r="C18" s="53">
        <f t="shared" ref="C18:C19" si="0">TIME(0,0,((2.8/C12)^(1/3))*500)</f>
        <v>1.6087962962962965E-3</v>
      </c>
      <c r="D18" s="55">
        <f>TIME(0,0,((2.8/D12)^(1/3))*500)</f>
        <v>1.5046296296296294E-3</v>
      </c>
      <c r="E18" s="51">
        <f t="shared" ref="E18:J18" si="1">TIME(0,0,((2.8/E12)^(1/3))*500)</f>
        <v>1.4004629629629629E-3</v>
      </c>
      <c r="F18" s="28">
        <f t="shared" si="1"/>
        <v>1.3194444444444443E-3</v>
      </c>
      <c r="G18" s="29">
        <f t="shared" si="1"/>
        <v>1.273148148148148E-3</v>
      </c>
      <c r="H18" s="30">
        <f t="shared" si="1"/>
        <v>1.1921296296296296E-3</v>
      </c>
      <c r="I18" s="34">
        <f t="shared" si="1"/>
        <v>1.1458333333333333E-3</v>
      </c>
      <c r="J18" s="36">
        <f t="shared" si="1"/>
        <v>8.564814814814815E-4</v>
      </c>
    </row>
    <row r="19" spans="2:10" x14ac:dyDescent="0.25">
      <c r="B19" t="s">
        <v>46</v>
      </c>
      <c r="C19" s="54">
        <f t="shared" si="0"/>
        <v>1.5046296296296294E-3</v>
      </c>
      <c r="D19" s="55">
        <f>TIME(0,0,((2.8/D13)^(1/3))*500)</f>
        <v>1.4004629629629629E-3</v>
      </c>
      <c r="E19" s="52">
        <f t="shared" ref="E19:I19" si="2">TIME(0,0,((2.8/E13)^(1/3))*500)</f>
        <v>1.3194444444444443E-3</v>
      </c>
      <c r="F19" s="31">
        <f t="shared" si="2"/>
        <v>1.273148148148148E-3</v>
      </c>
      <c r="G19" s="32">
        <f t="shared" si="2"/>
        <v>1.1921296296296296E-3</v>
      </c>
      <c r="H19" s="33">
        <f t="shared" si="2"/>
        <v>1.1458333333333333E-3</v>
      </c>
      <c r="I19" s="35">
        <f t="shared" si="2"/>
        <v>8.564814814814815E-4</v>
      </c>
      <c r="J19" s="37"/>
    </row>
    <row r="20" spans="2:10" ht="15" customHeight="1" x14ac:dyDescent="0.25">
      <c r="B20" s="2"/>
      <c r="C20" s="2"/>
      <c r="D20" s="2"/>
    </row>
    <row r="21" spans="2:10" x14ac:dyDescent="0.25">
      <c r="B21" s="14"/>
      <c r="C21" s="1"/>
      <c r="D21" s="17"/>
      <c r="H21" s="1"/>
    </row>
    <row r="22" spans="2:10" x14ac:dyDescent="0.25">
      <c r="B22" s="18" t="s">
        <v>19</v>
      </c>
      <c r="C22" s="1"/>
      <c r="D22" s="17"/>
      <c r="H22" s="1"/>
    </row>
    <row r="23" spans="2:10" ht="13.5" customHeight="1" x14ac:dyDescent="0.25">
      <c r="B23" t="s">
        <v>20</v>
      </c>
      <c r="C23" t="s">
        <v>0</v>
      </c>
      <c r="D23" t="s">
        <v>21</v>
      </c>
      <c r="E23" s="16" t="s">
        <v>22</v>
      </c>
    </row>
    <row r="24" spans="2:10" x14ac:dyDescent="0.25">
      <c r="B24">
        <v>0.5</v>
      </c>
      <c r="C24">
        <f t="shared" ref="C24:C55" si="3">1/(B24*60)</f>
        <v>3.3333333333333333E-2</v>
      </c>
      <c r="D24" s="1">
        <f t="shared" ref="D24:D55" si="4">($C$8*1000)*C24+$C$9</f>
        <v>1460</v>
      </c>
      <c r="E24" s="17">
        <f>Table20[[#This Row],[Mean maximum power]]/$C$9</f>
        <v>5.615384615384615</v>
      </c>
    </row>
    <row r="25" spans="2:10" x14ac:dyDescent="0.25">
      <c r="B25">
        <v>1</v>
      </c>
      <c r="C25">
        <f t="shared" si="3"/>
        <v>1.6666666666666666E-2</v>
      </c>
      <c r="D25" s="1">
        <f t="shared" si="4"/>
        <v>860</v>
      </c>
      <c r="E25" s="17">
        <f>Table20[[#This Row],[Mean maximum power]]/$C$9</f>
        <v>3.3076923076923075</v>
      </c>
    </row>
    <row r="26" spans="2:10" x14ac:dyDescent="0.25">
      <c r="B26">
        <f>B25+1</f>
        <v>2</v>
      </c>
      <c r="C26">
        <f t="shared" si="3"/>
        <v>8.3333333333333332E-3</v>
      </c>
      <c r="D26" s="1">
        <f t="shared" si="4"/>
        <v>560</v>
      </c>
      <c r="E26" s="17">
        <f>Table20[[#This Row],[Mean maximum power]]/$C$9</f>
        <v>2.1538461538461537</v>
      </c>
    </row>
    <row r="27" spans="2:10" x14ac:dyDescent="0.25">
      <c r="B27">
        <f t="shared" ref="B27:B84" si="5">B26+1</f>
        <v>3</v>
      </c>
      <c r="C27">
        <f t="shared" si="3"/>
        <v>5.5555555555555558E-3</v>
      </c>
      <c r="D27" s="1">
        <f t="shared" si="4"/>
        <v>460</v>
      </c>
      <c r="E27" s="17">
        <f>Table20[[#This Row],[Mean maximum power]]/$C$9</f>
        <v>1.7692307692307692</v>
      </c>
    </row>
    <row r="28" spans="2:10" x14ac:dyDescent="0.25">
      <c r="B28">
        <f t="shared" si="5"/>
        <v>4</v>
      </c>
      <c r="C28">
        <f t="shared" si="3"/>
        <v>4.1666666666666666E-3</v>
      </c>
      <c r="D28" s="1">
        <f t="shared" si="4"/>
        <v>410</v>
      </c>
      <c r="E28" s="17">
        <f>Table20[[#This Row],[Mean maximum power]]/$C$9</f>
        <v>1.5769230769230769</v>
      </c>
    </row>
    <row r="29" spans="2:10" x14ac:dyDescent="0.25">
      <c r="B29">
        <f t="shared" si="5"/>
        <v>5</v>
      </c>
      <c r="C29">
        <f t="shared" si="3"/>
        <v>3.3333333333333335E-3</v>
      </c>
      <c r="D29" s="1">
        <f t="shared" si="4"/>
        <v>380</v>
      </c>
      <c r="E29" s="17">
        <f>Table20[[#This Row],[Mean maximum power]]/$C$9</f>
        <v>1.4615384615384615</v>
      </c>
    </row>
    <row r="30" spans="2:10" x14ac:dyDescent="0.25">
      <c r="B30">
        <f t="shared" si="5"/>
        <v>6</v>
      </c>
      <c r="C30">
        <f t="shared" si="3"/>
        <v>2.7777777777777779E-3</v>
      </c>
      <c r="D30" s="1">
        <f t="shared" si="4"/>
        <v>360</v>
      </c>
      <c r="E30" s="17">
        <f>Table20[[#This Row],[Mean maximum power]]/$C$9</f>
        <v>1.3846153846153846</v>
      </c>
    </row>
    <row r="31" spans="2:10" x14ac:dyDescent="0.25">
      <c r="B31">
        <f t="shared" si="5"/>
        <v>7</v>
      </c>
      <c r="C31">
        <f t="shared" si="3"/>
        <v>2.3809523809523812E-3</v>
      </c>
      <c r="D31" s="1">
        <f t="shared" si="4"/>
        <v>345.71428571428572</v>
      </c>
      <c r="E31" s="17">
        <f>Table20[[#This Row],[Mean maximum power]]/$C$9</f>
        <v>1.3296703296703296</v>
      </c>
    </row>
    <row r="32" spans="2:10" x14ac:dyDescent="0.25">
      <c r="B32">
        <f t="shared" si="5"/>
        <v>8</v>
      </c>
      <c r="C32">
        <f t="shared" si="3"/>
        <v>2.0833333333333333E-3</v>
      </c>
      <c r="D32" s="1">
        <f t="shared" si="4"/>
        <v>335</v>
      </c>
      <c r="E32" s="17">
        <f>Table20[[#This Row],[Mean maximum power]]/$C$9</f>
        <v>1.2884615384615385</v>
      </c>
    </row>
    <row r="33" spans="2:5" x14ac:dyDescent="0.25">
      <c r="B33">
        <f t="shared" si="5"/>
        <v>9</v>
      </c>
      <c r="C33">
        <f t="shared" si="3"/>
        <v>1.8518518518518519E-3</v>
      </c>
      <c r="D33" s="1">
        <f t="shared" si="4"/>
        <v>326.66666666666669</v>
      </c>
      <c r="E33" s="17">
        <f>Table20[[#This Row],[Mean maximum power]]/$C$9</f>
        <v>1.2564102564102564</v>
      </c>
    </row>
    <row r="34" spans="2:5" x14ac:dyDescent="0.25">
      <c r="B34">
        <f t="shared" si="5"/>
        <v>10</v>
      </c>
      <c r="C34">
        <f t="shared" si="3"/>
        <v>1.6666666666666668E-3</v>
      </c>
      <c r="D34" s="1">
        <f t="shared" si="4"/>
        <v>320</v>
      </c>
      <c r="E34" s="17">
        <f>Table20[[#This Row],[Mean maximum power]]/$C$9</f>
        <v>1.2307692307692308</v>
      </c>
    </row>
    <row r="35" spans="2:5" x14ac:dyDescent="0.25">
      <c r="B35">
        <f t="shared" si="5"/>
        <v>11</v>
      </c>
      <c r="C35">
        <f t="shared" si="3"/>
        <v>1.5151515151515152E-3</v>
      </c>
      <c r="D35" s="1">
        <f t="shared" si="4"/>
        <v>314.54545454545456</v>
      </c>
      <c r="E35" s="17">
        <f>Table20[[#This Row],[Mean maximum power]]/$C$9</f>
        <v>1.2097902097902098</v>
      </c>
    </row>
    <row r="36" spans="2:5" x14ac:dyDescent="0.25">
      <c r="B36">
        <f t="shared" si="5"/>
        <v>12</v>
      </c>
      <c r="C36">
        <f t="shared" si="3"/>
        <v>1.3888888888888889E-3</v>
      </c>
      <c r="D36" s="1">
        <f t="shared" si="4"/>
        <v>310</v>
      </c>
      <c r="E36" s="17">
        <f>Table20[[#This Row],[Mean maximum power]]/$C$9</f>
        <v>1.1923076923076923</v>
      </c>
    </row>
    <row r="37" spans="2:5" x14ac:dyDescent="0.25">
      <c r="B37">
        <f t="shared" si="5"/>
        <v>13</v>
      </c>
      <c r="C37">
        <f t="shared" si="3"/>
        <v>1.2820512820512821E-3</v>
      </c>
      <c r="D37" s="1">
        <f t="shared" si="4"/>
        <v>306.15384615384613</v>
      </c>
      <c r="E37" s="17">
        <f>Table20[[#This Row],[Mean maximum power]]/$C$9</f>
        <v>1.1775147928994083</v>
      </c>
    </row>
    <row r="38" spans="2:5" x14ac:dyDescent="0.25">
      <c r="B38">
        <f t="shared" si="5"/>
        <v>14</v>
      </c>
      <c r="C38">
        <f t="shared" si="3"/>
        <v>1.1904761904761906E-3</v>
      </c>
      <c r="D38" s="1">
        <f t="shared" si="4"/>
        <v>302.85714285714289</v>
      </c>
      <c r="E38" s="17">
        <f>Table20[[#This Row],[Mean maximum power]]/$C$9</f>
        <v>1.1648351648351649</v>
      </c>
    </row>
    <row r="39" spans="2:5" x14ac:dyDescent="0.25">
      <c r="B39">
        <f t="shared" si="5"/>
        <v>15</v>
      </c>
      <c r="C39">
        <f t="shared" si="3"/>
        <v>1.1111111111111111E-3</v>
      </c>
      <c r="D39" s="1">
        <f t="shared" si="4"/>
        <v>300</v>
      </c>
      <c r="E39" s="17">
        <f>Table20[[#This Row],[Mean maximum power]]/$C$9</f>
        <v>1.1538461538461537</v>
      </c>
    </row>
    <row r="40" spans="2:5" x14ac:dyDescent="0.25">
      <c r="B40">
        <f t="shared" si="5"/>
        <v>16</v>
      </c>
      <c r="C40">
        <f t="shared" si="3"/>
        <v>1.0416666666666667E-3</v>
      </c>
      <c r="D40" s="1">
        <f t="shared" si="4"/>
        <v>297.5</v>
      </c>
      <c r="E40" s="17">
        <f>Table20[[#This Row],[Mean maximum power]]/$C$9</f>
        <v>1.1442307692307692</v>
      </c>
    </row>
    <row r="41" spans="2:5" x14ac:dyDescent="0.25">
      <c r="B41">
        <f t="shared" si="5"/>
        <v>17</v>
      </c>
      <c r="C41">
        <f t="shared" si="3"/>
        <v>9.8039215686274508E-4</v>
      </c>
      <c r="D41" s="1">
        <f t="shared" si="4"/>
        <v>295.29411764705884</v>
      </c>
      <c r="E41" s="17">
        <f>Table20[[#This Row],[Mean maximum power]]/$C$9</f>
        <v>1.1357466063348416</v>
      </c>
    </row>
    <row r="42" spans="2:5" x14ac:dyDescent="0.25">
      <c r="B42">
        <f t="shared" si="5"/>
        <v>18</v>
      </c>
      <c r="C42">
        <f t="shared" si="3"/>
        <v>9.2592592592592596E-4</v>
      </c>
      <c r="D42" s="1">
        <f t="shared" si="4"/>
        <v>293.33333333333331</v>
      </c>
      <c r="E42" s="17">
        <f>Table20[[#This Row],[Mean maximum power]]/$C$9</f>
        <v>1.1282051282051282</v>
      </c>
    </row>
    <row r="43" spans="2:5" x14ac:dyDescent="0.25">
      <c r="B43">
        <f t="shared" si="5"/>
        <v>19</v>
      </c>
      <c r="C43">
        <f t="shared" si="3"/>
        <v>8.7719298245614037E-4</v>
      </c>
      <c r="D43" s="1">
        <f t="shared" si="4"/>
        <v>291.57894736842104</v>
      </c>
      <c r="E43" s="17">
        <f>Table20[[#This Row],[Mean maximum power]]/$C$9</f>
        <v>1.1214574898785425</v>
      </c>
    </row>
    <row r="44" spans="2:5" x14ac:dyDescent="0.25">
      <c r="B44">
        <f t="shared" si="5"/>
        <v>20</v>
      </c>
      <c r="C44">
        <f t="shared" si="3"/>
        <v>8.3333333333333339E-4</v>
      </c>
      <c r="D44" s="1">
        <f t="shared" si="4"/>
        <v>290</v>
      </c>
      <c r="E44" s="17">
        <f>Table20[[#This Row],[Mean maximum power]]/$C$9</f>
        <v>1.1153846153846154</v>
      </c>
    </row>
    <row r="45" spans="2:5" x14ac:dyDescent="0.25">
      <c r="B45">
        <f t="shared" si="5"/>
        <v>21</v>
      </c>
      <c r="C45">
        <f t="shared" si="3"/>
        <v>7.9365079365079365E-4</v>
      </c>
      <c r="D45" s="1">
        <f t="shared" si="4"/>
        <v>288.57142857142856</v>
      </c>
      <c r="E45" s="17">
        <f>Table20[[#This Row],[Mean maximum power]]/$C$9</f>
        <v>1.1098901098901097</v>
      </c>
    </row>
    <row r="46" spans="2:5" x14ac:dyDescent="0.25">
      <c r="B46">
        <f t="shared" si="5"/>
        <v>22</v>
      </c>
      <c r="C46">
        <f t="shared" si="3"/>
        <v>7.5757575757575758E-4</v>
      </c>
      <c r="D46" s="1">
        <f t="shared" si="4"/>
        <v>287.27272727272725</v>
      </c>
      <c r="E46" s="17">
        <f>Table20[[#This Row],[Mean maximum power]]/$C$9</f>
        <v>1.1048951048951048</v>
      </c>
    </row>
    <row r="47" spans="2:5" x14ac:dyDescent="0.25">
      <c r="B47">
        <f t="shared" si="5"/>
        <v>23</v>
      </c>
      <c r="C47">
        <f t="shared" si="3"/>
        <v>7.246376811594203E-4</v>
      </c>
      <c r="D47" s="1">
        <f t="shared" si="4"/>
        <v>286.08695652173913</v>
      </c>
      <c r="E47" s="17">
        <f>Table20[[#This Row],[Mean maximum power]]/$C$9</f>
        <v>1.1003344481605351</v>
      </c>
    </row>
    <row r="48" spans="2:5" x14ac:dyDescent="0.25">
      <c r="B48">
        <f t="shared" si="5"/>
        <v>24</v>
      </c>
      <c r="C48">
        <f t="shared" si="3"/>
        <v>6.9444444444444447E-4</v>
      </c>
      <c r="D48" s="1">
        <f t="shared" si="4"/>
        <v>285</v>
      </c>
      <c r="E48" s="17">
        <f>Table20[[#This Row],[Mean maximum power]]/$C$9</f>
        <v>1.0961538461538463</v>
      </c>
    </row>
    <row r="49" spans="2:5" x14ac:dyDescent="0.25">
      <c r="B49">
        <f t="shared" si="5"/>
        <v>25</v>
      </c>
      <c r="C49">
        <f t="shared" si="3"/>
        <v>6.6666666666666664E-4</v>
      </c>
      <c r="D49" s="1">
        <f t="shared" si="4"/>
        <v>284</v>
      </c>
      <c r="E49" s="17">
        <f>Table20[[#This Row],[Mean maximum power]]/$C$9</f>
        <v>1.0923076923076922</v>
      </c>
    </row>
    <row r="50" spans="2:5" x14ac:dyDescent="0.25">
      <c r="B50">
        <f t="shared" si="5"/>
        <v>26</v>
      </c>
      <c r="C50">
        <f t="shared" si="3"/>
        <v>6.4102564102564103E-4</v>
      </c>
      <c r="D50" s="1">
        <f t="shared" si="4"/>
        <v>283.07692307692309</v>
      </c>
      <c r="E50" s="17">
        <f>Table20[[#This Row],[Mean maximum power]]/$C$9</f>
        <v>1.0887573964497042</v>
      </c>
    </row>
    <row r="51" spans="2:5" x14ac:dyDescent="0.25">
      <c r="B51">
        <f t="shared" si="5"/>
        <v>27</v>
      </c>
      <c r="C51">
        <f t="shared" si="3"/>
        <v>6.1728395061728394E-4</v>
      </c>
      <c r="D51" s="1">
        <f t="shared" si="4"/>
        <v>282.22222222222223</v>
      </c>
      <c r="E51" s="17">
        <f>Table20[[#This Row],[Mean maximum power]]/$C$9</f>
        <v>1.0854700854700854</v>
      </c>
    </row>
    <row r="52" spans="2:5" x14ac:dyDescent="0.25">
      <c r="B52">
        <f t="shared" si="5"/>
        <v>28</v>
      </c>
      <c r="C52">
        <f t="shared" si="3"/>
        <v>5.9523809523809529E-4</v>
      </c>
      <c r="D52" s="1">
        <f t="shared" si="4"/>
        <v>281.42857142857144</v>
      </c>
      <c r="E52" s="17">
        <f>Table20[[#This Row],[Mean maximum power]]/$C$9</f>
        <v>1.0824175824175826</v>
      </c>
    </row>
    <row r="53" spans="2:5" x14ac:dyDescent="0.25">
      <c r="B53">
        <f t="shared" si="5"/>
        <v>29</v>
      </c>
      <c r="C53">
        <f t="shared" si="3"/>
        <v>5.7471264367816091E-4</v>
      </c>
      <c r="D53" s="1">
        <f t="shared" si="4"/>
        <v>280.68965517241378</v>
      </c>
      <c r="E53" s="17">
        <f>Table20[[#This Row],[Mean maximum power]]/$C$9</f>
        <v>1.079575596816976</v>
      </c>
    </row>
    <row r="54" spans="2:5" x14ac:dyDescent="0.25">
      <c r="B54">
        <f t="shared" si="5"/>
        <v>30</v>
      </c>
      <c r="C54">
        <f t="shared" si="3"/>
        <v>5.5555555555555556E-4</v>
      </c>
      <c r="D54" s="1">
        <f t="shared" si="4"/>
        <v>280</v>
      </c>
      <c r="E54" s="17">
        <f>Table20[[#This Row],[Mean maximum power]]/$C$9</f>
        <v>1.0769230769230769</v>
      </c>
    </row>
    <row r="55" spans="2:5" x14ac:dyDescent="0.25">
      <c r="B55">
        <f t="shared" si="5"/>
        <v>31</v>
      </c>
      <c r="C55">
        <f t="shared" si="3"/>
        <v>5.3763440860215054E-4</v>
      </c>
      <c r="D55" s="1">
        <f t="shared" si="4"/>
        <v>279.35483870967744</v>
      </c>
      <c r="E55" s="17">
        <f>Table20[[#This Row],[Mean maximum power]]/$C$9</f>
        <v>1.0744416873449132</v>
      </c>
    </row>
    <row r="56" spans="2:5" x14ac:dyDescent="0.25">
      <c r="B56">
        <f t="shared" si="5"/>
        <v>32</v>
      </c>
      <c r="C56">
        <f t="shared" ref="C56:C84" si="6">1/(B56*60)</f>
        <v>5.2083333333333333E-4</v>
      </c>
      <c r="D56" s="1">
        <f t="shared" ref="D56:D84" si="7">($C$8*1000)*C56+$C$9</f>
        <v>278.75</v>
      </c>
      <c r="E56" s="17">
        <f>Table20[[#This Row],[Mean maximum power]]/$C$9</f>
        <v>1.0721153846153846</v>
      </c>
    </row>
    <row r="57" spans="2:5" x14ac:dyDescent="0.25">
      <c r="B57">
        <f t="shared" si="5"/>
        <v>33</v>
      </c>
      <c r="C57">
        <f t="shared" si="6"/>
        <v>5.0505050505050505E-4</v>
      </c>
      <c r="D57" s="1">
        <f t="shared" si="7"/>
        <v>278.18181818181819</v>
      </c>
      <c r="E57" s="17">
        <f>Table20[[#This Row],[Mean maximum power]]/$C$9</f>
        <v>1.06993006993007</v>
      </c>
    </row>
    <row r="58" spans="2:5" x14ac:dyDescent="0.25">
      <c r="B58">
        <f t="shared" si="5"/>
        <v>34</v>
      </c>
      <c r="C58">
        <f t="shared" si="6"/>
        <v>4.9019607843137254E-4</v>
      </c>
      <c r="D58" s="1">
        <f t="shared" si="7"/>
        <v>277.64705882352939</v>
      </c>
      <c r="E58" s="17">
        <f>Table20[[#This Row],[Mean maximum power]]/$C$9</f>
        <v>1.0678733031674208</v>
      </c>
    </row>
    <row r="59" spans="2:5" x14ac:dyDescent="0.25">
      <c r="B59">
        <f t="shared" si="5"/>
        <v>35</v>
      </c>
      <c r="C59">
        <f t="shared" si="6"/>
        <v>4.7619047619047619E-4</v>
      </c>
      <c r="D59" s="1">
        <f t="shared" si="7"/>
        <v>277.14285714285717</v>
      </c>
      <c r="E59" s="17">
        <f>Table20[[#This Row],[Mean maximum power]]/$C$9</f>
        <v>1.0659340659340659</v>
      </c>
    </row>
    <row r="60" spans="2:5" x14ac:dyDescent="0.25">
      <c r="B60">
        <f t="shared" si="5"/>
        <v>36</v>
      </c>
      <c r="C60">
        <f t="shared" si="6"/>
        <v>4.6296296296296298E-4</v>
      </c>
      <c r="D60" s="1">
        <f t="shared" si="7"/>
        <v>276.66666666666669</v>
      </c>
      <c r="E60" s="17">
        <f>Table20[[#This Row],[Mean maximum power]]/$C$9</f>
        <v>1.0641025641025641</v>
      </c>
    </row>
    <row r="61" spans="2:5" x14ac:dyDescent="0.25">
      <c r="B61">
        <f t="shared" si="5"/>
        <v>37</v>
      </c>
      <c r="C61">
        <f t="shared" si="6"/>
        <v>4.5045045045045046E-4</v>
      </c>
      <c r="D61" s="1">
        <f t="shared" si="7"/>
        <v>276.2162162162162</v>
      </c>
      <c r="E61" s="17">
        <f>Table20[[#This Row],[Mean maximum power]]/$C$9</f>
        <v>1.0623700623700623</v>
      </c>
    </row>
    <row r="62" spans="2:5" x14ac:dyDescent="0.25">
      <c r="B62">
        <f t="shared" si="5"/>
        <v>38</v>
      </c>
      <c r="C62">
        <f t="shared" si="6"/>
        <v>4.3859649122807018E-4</v>
      </c>
      <c r="D62" s="1">
        <f t="shared" si="7"/>
        <v>275.78947368421052</v>
      </c>
      <c r="E62" s="17">
        <f>Table20[[#This Row],[Mean maximum power]]/$C$9</f>
        <v>1.0607287449392713</v>
      </c>
    </row>
    <row r="63" spans="2:5" x14ac:dyDescent="0.25">
      <c r="B63">
        <f t="shared" si="5"/>
        <v>39</v>
      </c>
      <c r="C63">
        <f t="shared" si="6"/>
        <v>4.2735042735042735E-4</v>
      </c>
      <c r="D63" s="1">
        <f t="shared" si="7"/>
        <v>275.38461538461536</v>
      </c>
      <c r="E63" s="17">
        <f>Table20[[#This Row],[Mean maximum power]]/$C$9</f>
        <v>1.059171597633136</v>
      </c>
    </row>
    <row r="64" spans="2:5" x14ac:dyDescent="0.25">
      <c r="B64">
        <f t="shared" si="5"/>
        <v>40</v>
      </c>
      <c r="C64">
        <f t="shared" si="6"/>
        <v>4.1666666666666669E-4</v>
      </c>
      <c r="D64" s="1">
        <f t="shared" si="7"/>
        <v>275</v>
      </c>
      <c r="E64" s="17">
        <f>Table20[[#This Row],[Mean maximum power]]/$C$9</f>
        <v>1.0576923076923077</v>
      </c>
    </row>
    <row r="65" spans="2:5" x14ac:dyDescent="0.25">
      <c r="B65">
        <f t="shared" si="5"/>
        <v>41</v>
      </c>
      <c r="C65">
        <f t="shared" si="6"/>
        <v>4.0650406504065041E-4</v>
      </c>
      <c r="D65" s="1">
        <f t="shared" si="7"/>
        <v>274.63414634146341</v>
      </c>
      <c r="E65" s="17">
        <f>Table20[[#This Row],[Mean maximum power]]/$C$9</f>
        <v>1.0562851782363978</v>
      </c>
    </row>
    <row r="66" spans="2:5" x14ac:dyDescent="0.25">
      <c r="B66">
        <f t="shared" si="5"/>
        <v>42</v>
      </c>
      <c r="C66">
        <f t="shared" si="6"/>
        <v>3.9682539682539683E-4</v>
      </c>
      <c r="D66" s="1">
        <f t="shared" si="7"/>
        <v>274.28571428571428</v>
      </c>
      <c r="E66" s="17">
        <f>Table20[[#This Row],[Mean maximum power]]/$C$9</f>
        <v>1.054945054945055</v>
      </c>
    </row>
    <row r="67" spans="2:5" x14ac:dyDescent="0.25">
      <c r="B67">
        <f t="shared" si="5"/>
        <v>43</v>
      </c>
      <c r="C67">
        <f t="shared" si="6"/>
        <v>3.875968992248062E-4</v>
      </c>
      <c r="D67" s="1">
        <f t="shared" si="7"/>
        <v>273.95348837209303</v>
      </c>
      <c r="E67" s="17">
        <f>Table20[[#This Row],[Mean maximum power]]/$C$9</f>
        <v>1.0536672629695887</v>
      </c>
    </row>
    <row r="68" spans="2:5" x14ac:dyDescent="0.25">
      <c r="B68">
        <f t="shared" si="5"/>
        <v>44</v>
      </c>
      <c r="C68">
        <f t="shared" si="6"/>
        <v>3.7878787878787879E-4</v>
      </c>
      <c r="D68" s="1">
        <f t="shared" si="7"/>
        <v>273.63636363636363</v>
      </c>
      <c r="E68" s="17">
        <f>Table20[[#This Row],[Mean maximum power]]/$C$9</f>
        <v>1.0524475524475525</v>
      </c>
    </row>
    <row r="69" spans="2:5" x14ac:dyDescent="0.25">
      <c r="B69">
        <f t="shared" si="5"/>
        <v>45</v>
      </c>
      <c r="C69">
        <f t="shared" si="6"/>
        <v>3.7037037037037035E-4</v>
      </c>
      <c r="D69" s="1">
        <f t="shared" si="7"/>
        <v>273.33333333333331</v>
      </c>
      <c r="E69" s="17">
        <f>Table20[[#This Row],[Mean maximum power]]/$C$9</f>
        <v>1.0512820512820511</v>
      </c>
    </row>
    <row r="70" spans="2:5" ht="17.100000000000001" customHeight="1" x14ac:dyDescent="0.25">
      <c r="B70">
        <f t="shared" si="5"/>
        <v>46</v>
      </c>
      <c r="C70">
        <f t="shared" si="6"/>
        <v>3.6231884057971015E-4</v>
      </c>
      <c r="D70" s="1">
        <f t="shared" si="7"/>
        <v>273.04347826086956</v>
      </c>
      <c r="E70" s="17">
        <f>Table20[[#This Row],[Mean maximum power]]/$C$9</f>
        <v>1.0501672240802675</v>
      </c>
    </row>
    <row r="71" spans="2:5" x14ac:dyDescent="0.25">
      <c r="B71">
        <f t="shared" si="5"/>
        <v>47</v>
      </c>
      <c r="C71">
        <f t="shared" si="6"/>
        <v>3.5460992907801421E-4</v>
      </c>
      <c r="D71" s="1">
        <f t="shared" si="7"/>
        <v>272.7659574468085</v>
      </c>
      <c r="E71" s="17">
        <f>Table20[[#This Row],[Mean maximum power]]/$C$9</f>
        <v>1.0490998363338788</v>
      </c>
    </row>
    <row r="72" spans="2:5" x14ac:dyDescent="0.25">
      <c r="B72">
        <f t="shared" si="5"/>
        <v>48</v>
      </c>
      <c r="C72">
        <f t="shared" si="6"/>
        <v>3.4722222222222224E-4</v>
      </c>
      <c r="D72" s="1">
        <f t="shared" si="7"/>
        <v>272.5</v>
      </c>
      <c r="E72" s="17">
        <f>Table20[[#This Row],[Mean maximum power]]/$C$9</f>
        <v>1.0480769230769231</v>
      </c>
    </row>
    <row r="73" spans="2:5" x14ac:dyDescent="0.25">
      <c r="B73">
        <f t="shared" si="5"/>
        <v>49</v>
      </c>
      <c r="C73">
        <f t="shared" si="6"/>
        <v>3.4013605442176868E-4</v>
      </c>
      <c r="D73" s="1">
        <f t="shared" si="7"/>
        <v>272.24489795918367</v>
      </c>
      <c r="E73" s="17">
        <f>Table20[[#This Row],[Mean maximum power]]/$C$9</f>
        <v>1.0470957613814758</v>
      </c>
    </row>
    <row r="74" spans="2:5" x14ac:dyDescent="0.25">
      <c r="B74">
        <f t="shared" si="5"/>
        <v>50</v>
      </c>
      <c r="C74">
        <f t="shared" si="6"/>
        <v>3.3333333333333332E-4</v>
      </c>
      <c r="D74" s="1">
        <f t="shared" si="7"/>
        <v>272</v>
      </c>
      <c r="E74" s="17">
        <f>Table20[[#This Row],[Mean maximum power]]/$C$9</f>
        <v>1.0461538461538462</v>
      </c>
    </row>
    <row r="75" spans="2:5" x14ac:dyDescent="0.25">
      <c r="B75">
        <f t="shared" si="5"/>
        <v>51</v>
      </c>
      <c r="C75">
        <f t="shared" si="6"/>
        <v>3.2679738562091501E-4</v>
      </c>
      <c r="D75" s="1">
        <f t="shared" si="7"/>
        <v>271.76470588235293</v>
      </c>
      <c r="E75" s="17">
        <f>Table20[[#This Row],[Mean maximum power]]/$C$9</f>
        <v>1.0452488687782804</v>
      </c>
    </row>
    <row r="76" spans="2:5" x14ac:dyDescent="0.25">
      <c r="B76">
        <f t="shared" si="5"/>
        <v>52</v>
      </c>
      <c r="C76">
        <f t="shared" si="6"/>
        <v>3.2051282051282051E-4</v>
      </c>
      <c r="D76" s="1">
        <f t="shared" si="7"/>
        <v>271.53846153846155</v>
      </c>
      <c r="E76" s="17">
        <f>Table20[[#This Row],[Mean maximum power]]/$C$9</f>
        <v>1.0443786982248522</v>
      </c>
    </row>
    <row r="77" spans="2:5" x14ac:dyDescent="0.25">
      <c r="B77">
        <f t="shared" si="5"/>
        <v>53</v>
      </c>
      <c r="C77">
        <f t="shared" si="6"/>
        <v>3.1446540880503143E-4</v>
      </c>
      <c r="D77" s="1">
        <f t="shared" si="7"/>
        <v>271.32075471698113</v>
      </c>
      <c r="E77" s="17">
        <f>Table20[[#This Row],[Mean maximum power]]/$C$9</f>
        <v>1.0435413642960814</v>
      </c>
    </row>
    <row r="78" spans="2:5" x14ac:dyDescent="0.25">
      <c r="B78">
        <f t="shared" si="5"/>
        <v>54</v>
      </c>
      <c r="C78">
        <f t="shared" si="6"/>
        <v>3.0864197530864197E-4</v>
      </c>
      <c r="D78" s="1">
        <f t="shared" si="7"/>
        <v>271.11111111111109</v>
      </c>
      <c r="E78" s="17">
        <f>Table20[[#This Row],[Mean maximum power]]/$C$9</f>
        <v>1.0427350427350426</v>
      </c>
    </row>
    <row r="79" spans="2:5" x14ac:dyDescent="0.25">
      <c r="B79">
        <f t="shared" si="5"/>
        <v>55</v>
      </c>
      <c r="C79">
        <f t="shared" si="6"/>
        <v>3.0303030303030303E-4</v>
      </c>
      <c r="D79" s="1">
        <f t="shared" si="7"/>
        <v>270.90909090909093</v>
      </c>
      <c r="E79" s="17">
        <f>Table20[[#This Row],[Mean maximum power]]/$C$9</f>
        <v>1.0419580419580421</v>
      </c>
    </row>
    <row r="80" spans="2:5" x14ac:dyDescent="0.25">
      <c r="B80">
        <f t="shared" si="5"/>
        <v>56</v>
      </c>
      <c r="C80">
        <f t="shared" si="6"/>
        <v>2.9761904761904765E-4</v>
      </c>
      <c r="D80" s="1">
        <f t="shared" si="7"/>
        <v>270.71428571428572</v>
      </c>
      <c r="E80" s="17">
        <f>Table20[[#This Row],[Mean maximum power]]/$C$9</f>
        <v>1.0412087912087913</v>
      </c>
    </row>
    <row r="81" spans="2:5" x14ac:dyDescent="0.25">
      <c r="B81">
        <f t="shared" si="5"/>
        <v>57</v>
      </c>
      <c r="C81">
        <f t="shared" si="6"/>
        <v>2.9239766081871346E-4</v>
      </c>
      <c r="D81" s="1">
        <f t="shared" si="7"/>
        <v>270.5263157894737</v>
      </c>
      <c r="E81" s="17">
        <f>Table20[[#This Row],[Mean maximum power]]/$C$9</f>
        <v>1.0404858299595143</v>
      </c>
    </row>
    <row r="82" spans="2:5" x14ac:dyDescent="0.25">
      <c r="B82">
        <f t="shared" si="5"/>
        <v>58</v>
      </c>
      <c r="C82">
        <f t="shared" si="6"/>
        <v>2.8735632183908046E-4</v>
      </c>
      <c r="D82" s="1">
        <f t="shared" si="7"/>
        <v>270.34482758620692</v>
      </c>
      <c r="E82" s="17">
        <f>Table20[[#This Row],[Mean maximum power]]/$C$9</f>
        <v>1.0397877984084882</v>
      </c>
    </row>
    <row r="83" spans="2:5" x14ac:dyDescent="0.25">
      <c r="B83">
        <f t="shared" si="5"/>
        <v>59</v>
      </c>
      <c r="C83">
        <f t="shared" si="6"/>
        <v>2.824858757062147E-4</v>
      </c>
      <c r="D83" s="1">
        <f t="shared" si="7"/>
        <v>270.16949152542372</v>
      </c>
      <c r="E83" s="17">
        <f>Table20[[#This Row],[Mean maximum power]]/$C$9</f>
        <v>1.0391134289439374</v>
      </c>
    </row>
    <row r="84" spans="2:5" x14ac:dyDescent="0.25">
      <c r="B84">
        <f t="shared" si="5"/>
        <v>60</v>
      </c>
      <c r="C84">
        <f t="shared" si="6"/>
        <v>2.7777777777777778E-4</v>
      </c>
      <c r="D84" s="1">
        <f t="shared" si="7"/>
        <v>270</v>
      </c>
      <c r="E84" s="17">
        <f>Table20[[#This Row],[Mean maximum power]]/$C$9</f>
        <v>1.0384615384615385</v>
      </c>
    </row>
  </sheetData>
  <mergeCells count="1">
    <mergeCell ref="D1:F3"/>
  </mergeCells>
  <hyperlinks>
    <hyperlink ref="D1:F3" r:id="rId1" display="Enter average power (see https://www.concept2.co.uk/indoor-rowers/training/calculators/watts-calculator for pace/power conversions) and test duration in seconds (ie. 6min = 360se, 6:40 2000m = 400s) into the blue cells below to get power and training zones calculated." xr:uid="{4629F0B9-EB7A-4B12-A071-7B9CF8CBE005}"/>
  </hyperlinks>
  <pageMargins left="0.25" right="0.25" top="0.75" bottom="0.75" header="0.3" footer="0.3"/>
  <pageSetup paperSize="8" orientation="landscape" horizontalDpi="4294967292" verticalDpi="4294967292" r:id="rId2"/>
  <drawing r:id="rId3"/>
  <tableParts count="3">
    <tablePart r:id="rId4"/>
    <tablePart r:id="rId5"/>
    <tablePart r:id="rId6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8E85D-6212-4989-BCB3-61DB2377C76E}">
  <dimension ref="B1:J84"/>
  <sheetViews>
    <sheetView workbookViewId="0">
      <selection activeCell="G13" sqref="G13"/>
    </sheetView>
  </sheetViews>
  <sheetFormatPr defaultColWidth="11" defaultRowHeight="15.75" x14ac:dyDescent="0.25"/>
  <cols>
    <col min="2" max="2" width="29" customWidth="1"/>
    <col min="3" max="3" width="12.375" bestFit="1" customWidth="1"/>
    <col min="4" max="4" width="25.625" customWidth="1"/>
    <col min="5" max="5" width="16.5" customWidth="1"/>
    <col min="6" max="6" width="16.625" customWidth="1"/>
    <col min="7" max="7" width="22.625" customWidth="1"/>
    <col min="8" max="8" width="17.625" customWidth="1"/>
    <col min="9" max="9" width="22.625" customWidth="1"/>
    <col min="10" max="11" width="17.625" customWidth="1"/>
    <col min="12" max="12" width="39" customWidth="1"/>
    <col min="13" max="13" width="29.5" customWidth="1"/>
    <col min="14" max="14" width="13.125" customWidth="1"/>
  </cols>
  <sheetData>
    <row r="1" spans="2:10" x14ac:dyDescent="0.25">
      <c r="D1" s="56" t="s">
        <v>35</v>
      </c>
      <c r="E1" s="56"/>
      <c r="F1" s="56"/>
    </row>
    <row r="2" spans="2:10" x14ac:dyDescent="0.25">
      <c r="D2" s="56"/>
      <c r="E2" s="56"/>
      <c r="F2" s="56"/>
    </row>
    <row r="3" spans="2:10" ht="38.25" customHeight="1" x14ac:dyDescent="0.25">
      <c r="D3" s="56"/>
      <c r="E3" s="56"/>
      <c r="F3" s="56"/>
    </row>
    <row r="4" spans="2:10" x14ac:dyDescent="0.25">
      <c r="B4" s="1" t="s">
        <v>6</v>
      </c>
      <c r="C4" s="19" t="s">
        <v>7</v>
      </c>
      <c r="D4" s="2" t="s">
        <v>23</v>
      </c>
      <c r="E4" s="2" t="s">
        <v>1</v>
      </c>
      <c r="G4" s="41" t="s">
        <v>6</v>
      </c>
      <c r="H4" s="41" t="s">
        <v>8</v>
      </c>
      <c r="I4" s="41" t="s">
        <v>9</v>
      </c>
      <c r="J4" s="41" t="s">
        <v>10</v>
      </c>
    </row>
    <row r="5" spans="2:10" x14ac:dyDescent="0.25">
      <c r="B5" s="1" t="s">
        <v>24</v>
      </c>
      <c r="C5" s="27"/>
      <c r="D5" s="39"/>
      <c r="E5" t="e">
        <f>1/D5</f>
        <v>#DIV/0!</v>
      </c>
    </row>
    <row r="6" spans="2:10" x14ac:dyDescent="0.25">
      <c r="B6" s="3" t="s">
        <v>33</v>
      </c>
      <c r="C6" s="40">
        <f>0.8*C5</f>
        <v>0</v>
      </c>
      <c r="D6">
        <v>1200</v>
      </c>
      <c r="E6">
        <f>1/D6</f>
        <v>8.3333333333333339E-4</v>
      </c>
    </row>
    <row r="7" spans="2:10" x14ac:dyDescent="0.25">
      <c r="B7" s="1"/>
      <c r="C7" s="20" t="s">
        <v>2</v>
      </c>
      <c r="D7" s="2"/>
      <c r="E7" s="2"/>
    </row>
    <row r="8" spans="2:10" x14ac:dyDescent="0.25">
      <c r="B8" s="3" t="s">
        <v>11</v>
      </c>
      <c r="C8" s="20" t="e">
        <f>(SLOPE(Table15[Avg. Power],Table15[Tlim (1/s)]))/1000</f>
        <v>#DIV/0!</v>
      </c>
      <c r="D8" s="2"/>
    </row>
    <row r="9" spans="2:10" x14ac:dyDescent="0.25">
      <c r="B9" s="3" t="s">
        <v>32</v>
      </c>
      <c r="C9" s="3">
        <f>0.75*C5</f>
        <v>0</v>
      </c>
      <c r="D9" s="21" t="e">
        <f>C9/C5</f>
        <v>#DIV/0!</v>
      </c>
      <c r="E9" s="3"/>
      <c r="G9" s="1"/>
    </row>
    <row r="10" spans="2:10" x14ac:dyDescent="0.25">
      <c r="B10" s="3" t="s">
        <v>12</v>
      </c>
      <c r="C10" s="3">
        <f>0.75*C9</f>
        <v>0</v>
      </c>
      <c r="D10" s="15"/>
      <c r="E10" s="2"/>
      <c r="G10" s="1"/>
      <c r="I10" s="2"/>
    </row>
    <row r="11" spans="2:10" x14ac:dyDescent="0.25">
      <c r="B11" s="2" t="s">
        <v>13</v>
      </c>
      <c r="C11" s="42" t="s">
        <v>26</v>
      </c>
      <c r="D11" s="45" t="s">
        <v>27</v>
      </c>
      <c r="E11" s="48" t="s">
        <v>28</v>
      </c>
      <c r="F11" s="4" t="s">
        <v>29</v>
      </c>
      <c r="G11" s="5" t="s">
        <v>30</v>
      </c>
      <c r="H11" s="6" t="s">
        <v>31</v>
      </c>
      <c r="I11" s="25" t="s">
        <v>4</v>
      </c>
      <c r="J11" s="26" t="s">
        <v>5</v>
      </c>
    </row>
    <row r="12" spans="2:10" x14ac:dyDescent="0.25">
      <c r="B12" t="s">
        <v>14</v>
      </c>
      <c r="C12" s="43">
        <f>0.5*C9</f>
        <v>0</v>
      </c>
      <c r="D12" s="46">
        <f>0.6*C9</f>
        <v>0</v>
      </c>
      <c r="E12" s="49">
        <f>0.75*C9</f>
        <v>0</v>
      </c>
      <c r="F12" s="7">
        <f>0.9*C9</f>
        <v>0</v>
      </c>
      <c r="G12" s="8">
        <f>C9</f>
        <v>0</v>
      </c>
      <c r="H12" s="9" t="e">
        <f>D34</f>
        <v>#DIV/0!</v>
      </c>
      <c r="I12" s="22">
        <f>H13</f>
        <v>231</v>
      </c>
      <c r="J12" s="23" t="e">
        <f>D25</f>
        <v>#DIV/0!</v>
      </c>
    </row>
    <row r="13" spans="2:10" x14ac:dyDescent="0.25">
      <c r="B13" t="s">
        <v>15</v>
      </c>
      <c r="C13" s="44">
        <f>0.6*C9</f>
        <v>0</v>
      </c>
      <c r="D13" s="47">
        <f>0.75*C9</f>
        <v>0</v>
      </c>
      <c r="E13" s="50">
        <f>0.9*C9</f>
        <v>0</v>
      </c>
      <c r="F13" s="10">
        <f>C9</f>
        <v>0</v>
      </c>
      <c r="G13" s="11" t="e">
        <f>D34</f>
        <v>#DIV/0!</v>
      </c>
      <c r="H13" s="12">
        <v>231</v>
      </c>
      <c r="I13" s="22" t="e">
        <f>D25</f>
        <v>#DIV/0!</v>
      </c>
      <c r="J13" s="24"/>
    </row>
    <row r="14" spans="2:10" x14ac:dyDescent="0.25">
      <c r="B14" s="2"/>
    </row>
    <row r="15" spans="2:10" x14ac:dyDescent="0.25">
      <c r="B15" s="1"/>
      <c r="G15" s="1"/>
    </row>
    <row r="16" spans="2:10" x14ac:dyDescent="0.25">
      <c r="B16" s="3"/>
      <c r="C16" s="1"/>
      <c r="D16" s="13"/>
      <c r="E16" s="2"/>
      <c r="G16" s="1"/>
    </row>
    <row r="17" spans="2:10" x14ac:dyDescent="0.25">
      <c r="B17" s="2" t="s">
        <v>16</v>
      </c>
      <c r="C17" s="42" t="s">
        <v>26</v>
      </c>
      <c r="D17" s="45" t="s">
        <v>27</v>
      </c>
      <c r="E17" s="48" t="s">
        <v>28</v>
      </c>
      <c r="F17" s="4" t="s">
        <v>29</v>
      </c>
      <c r="G17" s="5" t="s">
        <v>30</v>
      </c>
      <c r="H17" s="6" t="s">
        <v>31</v>
      </c>
      <c r="I17" s="25" t="s">
        <v>4</v>
      </c>
      <c r="J17" s="26" t="s">
        <v>5</v>
      </c>
    </row>
    <row r="18" spans="2:10" x14ac:dyDescent="0.25">
      <c r="B18" t="s">
        <v>17</v>
      </c>
      <c r="C18" s="53" t="e">
        <f t="shared" ref="C18:C19" si="0">TIME(0,0,((2.8/C12)^(1/3))*500)</f>
        <v>#DIV/0!</v>
      </c>
      <c r="D18" s="55" t="e">
        <f>TIME(0,0,((2.8/D12)^(1/3))*500)</f>
        <v>#DIV/0!</v>
      </c>
      <c r="E18" s="51" t="e">
        <f t="shared" ref="E18:J19" si="1">TIME(0,0,((2.8/E12)^(1/3))*500)</f>
        <v>#DIV/0!</v>
      </c>
      <c r="F18" s="28" t="e">
        <f>TIME(0,0,((2.8/F12)^(1/3))*500)</f>
        <v>#DIV/0!</v>
      </c>
      <c r="G18" s="29" t="e">
        <f t="shared" si="1"/>
        <v>#DIV/0!</v>
      </c>
      <c r="H18" s="30" t="e">
        <f t="shared" si="1"/>
        <v>#DIV/0!</v>
      </c>
      <c r="I18" s="34">
        <f t="shared" si="1"/>
        <v>1.3194444444444443E-3</v>
      </c>
      <c r="J18" s="36" t="e">
        <f t="shared" si="1"/>
        <v>#DIV/0!</v>
      </c>
    </row>
    <row r="19" spans="2:10" x14ac:dyDescent="0.25">
      <c r="B19" t="s">
        <v>18</v>
      </c>
      <c r="C19" s="54" t="e">
        <f t="shared" si="0"/>
        <v>#DIV/0!</v>
      </c>
      <c r="D19" s="55" t="e">
        <f>TIME(0,0,((2.8/D13)^(1/3))*500)</f>
        <v>#DIV/0!</v>
      </c>
      <c r="E19" s="52" t="e">
        <f t="shared" si="1"/>
        <v>#DIV/0!</v>
      </c>
      <c r="F19" s="31" t="e">
        <f>TIME(0,0,((2.8/F13)^(1/3))*500)</f>
        <v>#DIV/0!</v>
      </c>
      <c r="G19" s="32" t="e">
        <f t="shared" si="1"/>
        <v>#DIV/0!</v>
      </c>
      <c r="H19" s="33">
        <f t="shared" si="1"/>
        <v>1.3194444444444443E-3</v>
      </c>
      <c r="I19" s="35" t="e">
        <f t="shared" si="1"/>
        <v>#DIV/0!</v>
      </c>
      <c r="J19" s="37"/>
    </row>
    <row r="20" spans="2:10" x14ac:dyDescent="0.25">
      <c r="B20" s="2"/>
      <c r="C20" s="2"/>
      <c r="D20" s="2"/>
    </row>
    <row r="21" spans="2:10" ht="15" customHeight="1" x14ac:dyDescent="0.25">
      <c r="B21" s="14"/>
      <c r="C21" s="1"/>
      <c r="D21" s="17"/>
      <c r="H21" s="1"/>
    </row>
    <row r="22" spans="2:10" x14ac:dyDescent="0.25">
      <c r="B22" s="18" t="s">
        <v>19</v>
      </c>
      <c r="C22" s="1"/>
      <c r="D22" s="17"/>
      <c r="H22" s="1"/>
    </row>
    <row r="23" spans="2:10" ht="31.5" x14ac:dyDescent="0.25">
      <c r="B23" t="s">
        <v>20</v>
      </c>
      <c r="C23" t="s">
        <v>0</v>
      </c>
      <c r="D23" t="s">
        <v>21</v>
      </c>
      <c r="E23" s="16" t="s">
        <v>22</v>
      </c>
    </row>
    <row r="24" spans="2:10" ht="13.5" customHeight="1" x14ac:dyDescent="0.25">
      <c r="B24">
        <v>0.5</v>
      </c>
      <c r="C24">
        <f t="shared" ref="C24:C84" si="2">1/(B24*60)</f>
        <v>3.3333333333333333E-2</v>
      </c>
      <c r="D24" s="1" t="e">
        <f t="shared" ref="D24:D84" si="3">($C$8*1000)*C24+$C$9</f>
        <v>#DIV/0!</v>
      </c>
      <c r="E24" s="17" t="e">
        <f>Table204[[#This Row],[Mean maximum power]]/$C$9</f>
        <v>#DIV/0!</v>
      </c>
    </row>
    <row r="25" spans="2:10" x14ac:dyDescent="0.25">
      <c r="B25">
        <v>1</v>
      </c>
      <c r="C25">
        <f t="shared" si="2"/>
        <v>1.6666666666666666E-2</v>
      </c>
      <c r="D25" s="1" t="e">
        <f t="shared" si="3"/>
        <v>#DIV/0!</v>
      </c>
      <c r="E25" s="17" t="e">
        <f>Table204[[#This Row],[Mean maximum power]]/$C$9</f>
        <v>#DIV/0!</v>
      </c>
    </row>
    <row r="26" spans="2:10" x14ac:dyDescent="0.25">
      <c r="B26">
        <f>B25+1</f>
        <v>2</v>
      </c>
      <c r="C26">
        <f t="shared" si="2"/>
        <v>8.3333333333333332E-3</v>
      </c>
      <c r="D26" s="1" t="e">
        <f t="shared" si="3"/>
        <v>#DIV/0!</v>
      </c>
      <c r="E26" s="17" t="e">
        <f>Table204[[#This Row],[Mean maximum power]]/$C$9</f>
        <v>#DIV/0!</v>
      </c>
    </row>
    <row r="27" spans="2:10" x14ac:dyDescent="0.25">
      <c r="B27">
        <f t="shared" ref="B27:B84" si="4">B26+1</f>
        <v>3</v>
      </c>
      <c r="C27">
        <f t="shared" si="2"/>
        <v>5.5555555555555558E-3</v>
      </c>
      <c r="D27" s="1" t="e">
        <f t="shared" si="3"/>
        <v>#DIV/0!</v>
      </c>
      <c r="E27" s="17" t="e">
        <f>Table204[[#This Row],[Mean maximum power]]/$C$9</f>
        <v>#DIV/0!</v>
      </c>
    </row>
    <row r="28" spans="2:10" x14ac:dyDescent="0.25">
      <c r="B28">
        <f t="shared" si="4"/>
        <v>4</v>
      </c>
      <c r="C28">
        <f t="shared" si="2"/>
        <v>4.1666666666666666E-3</v>
      </c>
      <c r="D28" s="1" t="e">
        <f t="shared" si="3"/>
        <v>#DIV/0!</v>
      </c>
      <c r="E28" s="17" t="e">
        <f>Table204[[#This Row],[Mean maximum power]]/$C$9</f>
        <v>#DIV/0!</v>
      </c>
    </row>
    <row r="29" spans="2:10" x14ac:dyDescent="0.25">
      <c r="B29">
        <f t="shared" si="4"/>
        <v>5</v>
      </c>
      <c r="C29">
        <f t="shared" si="2"/>
        <v>3.3333333333333335E-3</v>
      </c>
      <c r="D29" s="1" t="e">
        <f t="shared" si="3"/>
        <v>#DIV/0!</v>
      </c>
      <c r="E29" s="17" t="e">
        <f>Table204[[#This Row],[Mean maximum power]]/$C$9</f>
        <v>#DIV/0!</v>
      </c>
    </row>
    <row r="30" spans="2:10" x14ac:dyDescent="0.25">
      <c r="B30">
        <f t="shared" si="4"/>
        <v>6</v>
      </c>
      <c r="C30">
        <f t="shared" si="2"/>
        <v>2.7777777777777779E-3</v>
      </c>
      <c r="D30" s="1" t="e">
        <f t="shared" si="3"/>
        <v>#DIV/0!</v>
      </c>
      <c r="E30" s="17" t="e">
        <f>Table204[[#This Row],[Mean maximum power]]/$C$9</f>
        <v>#DIV/0!</v>
      </c>
    </row>
    <row r="31" spans="2:10" x14ac:dyDescent="0.25">
      <c r="B31">
        <f t="shared" si="4"/>
        <v>7</v>
      </c>
      <c r="C31">
        <f t="shared" si="2"/>
        <v>2.3809523809523812E-3</v>
      </c>
      <c r="D31" s="1" t="e">
        <f t="shared" si="3"/>
        <v>#DIV/0!</v>
      </c>
      <c r="E31" s="17" t="e">
        <f>Table204[[#This Row],[Mean maximum power]]/$C$9</f>
        <v>#DIV/0!</v>
      </c>
    </row>
    <row r="32" spans="2:10" x14ac:dyDescent="0.25">
      <c r="B32">
        <f t="shared" si="4"/>
        <v>8</v>
      </c>
      <c r="C32">
        <f t="shared" si="2"/>
        <v>2.0833333333333333E-3</v>
      </c>
      <c r="D32" s="1" t="e">
        <f t="shared" si="3"/>
        <v>#DIV/0!</v>
      </c>
      <c r="E32" s="17" t="e">
        <f>Table204[[#This Row],[Mean maximum power]]/$C$9</f>
        <v>#DIV/0!</v>
      </c>
    </row>
    <row r="33" spans="2:5" x14ac:dyDescent="0.25">
      <c r="B33">
        <f t="shared" si="4"/>
        <v>9</v>
      </c>
      <c r="C33">
        <f t="shared" si="2"/>
        <v>1.8518518518518519E-3</v>
      </c>
      <c r="D33" s="1" t="e">
        <f t="shared" si="3"/>
        <v>#DIV/0!</v>
      </c>
      <c r="E33" s="17" t="e">
        <f>Table204[[#This Row],[Mean maximum power]]/$C$9</f>
        <v>#DIV/0!</v>
      </c>
    </row>
    <row r="34" spans="2:5" x14ac:dyDescent="0.25">
      <c r="B34">
        <f t="shared" si="4"/>
        <v>10</v>
      </c>
      <c r="C34">
        <f t="shared" si="2"/>
        <v>1.6666666666666668E-3</v>
      </c>
      <c r="D34" s="1" t="e">
        <f t="shared" si="3"/>
        <v>#DIV/0!</v>
      </c>
      <c r="E34" s="17" t="e">
        <f>Table204[[#This Row],[Mean maximum power]]/$C$9</f>
        <v>#DIV/0!</v>
      </c>
    </row>
    <row r="35" spans="2:5" x14ac:dyDescent="0.25">
      <c r="B35">
        <f t="shared" si="4"/>
        <v>11</v>
      </c>
      <c r="C35">
        <f t="shared" si="2"/>
        <v>1.5151515151515152E-3</v>
      </c>
      <c r="D35" s="1" t="e">
        <f t="shared" si="3"/>
        <v>#DIV/0!</v>
      </c>
      <c r="E35" s="17" t="e">
        <f>Table204[[#This Row],[Mean maximum power]]/$C$9</f>
        <v>#DIV/0!</v>
      </c>
    </row>
    <row r="36" spans="2:5" x14ac:dyDescent="0.25">
      <c r="B36">
        <f t="shared" si="4"/>
        <v>12</v>
      </c>
      <c r="C36">
        <f t="shared" si="2"/>
        <v>1.3888888888888889E-3</v>
      </c>
      <c r="D36" s="1" t="e">
        <f t="shared" si="3"/>
        <v>#DIV/0!</v>
      </c>
      <c r="E36" s="17" t="e">
        <f>Table204[[#This Row],[Mean maximum power]]/$C$9</f>
        <v>#DIV/0!</v>
      </c>
    </row>
    <row r="37" spans="2:5" x14ac:dyDescent="0.25">
      <c r="B37">
        <f t="shared" si="4"/>
        <v>13</v>
      </c>
      <c r="C37">
        <f t="shared" si="2"/>
        <v>1.2820512820512821E-3</v>
      </c>
      <c r="D37" s="1" t="e">
        <f t="shared" si="3"/>
        <v>#DIV/0!</v>
      </c>
      <c r="E37" s="17" t="e">
        <f>Table204[[#This Row],[Mean maximum power]]/$C$9</f>
        <v>#DIV/0!</v>
      </c>
    </row>
    <row r="38" spans="2:5" x14ac:dyDescent="0.25">
      <c r="B38">
        <f t="shared" si="4"/>
        <v>14</v>
      </c>
      <c r="C38">
        <f t="shared" si="2"/>
        <v>1.1904761904761906E-3</v>
      </c>
      <c r="D38" s="1" t="e">
        <f t="shared" si="3"/>
        <v>#DIV/0!</v>
      </c>
      <c r="E38" s="17" t="e">
        <f>Table204[[#This Row],[Mean maximum power]]/$C$9</f>
        <v>#DIV/0!</v>
      </c>
    </row>
    <row r="39" spans="2:5" x14ac:dyDescent="0.25">
      <c r="B39">
        <f t="shared" si="4"/>
        <v>15</v>
      </c>
      <c r="C39">
        <f t="shared" si="2"/>
        <v>1.1111111111111111E-3</v>
      </c>
      <c r="D39" s="1" t="e">
        <f t="shared" si="3"/>
        <v>#DIV/0!</v>
      </c>
      <c r="E39" s="17" t="e">
        <f>Table204[[#This Row],[Mean maximum power]]/$C$9</f>
        <v>#DIV/0!</v>
      </c>
    </row>
    <row r="40" spans="2:5" x14ac:dyDescent="0.25">
      <c r="B40">
        <f t="shared" si="4"/>
        <v>16</v>
      </c>
      <c r="C40">
        <f t="shared" si="2"/>
        <v>1.0416666666666667E-3</v>
      </c>
      <c r="D40" s="1" t="e">
        <f t="shared" si="3"/>
        <v>#DIV/0!</v>
      </c>
      <c r="E40" s="17" t="e">
        <f>Table204[[#This Row],[Mean maximum power]]/$C$9</f>
        <v>#DIV/0!</v>
      </c>
    </row>
    <row r="41" spans="2:5" x14ac:dyDescent="0.25">
      <c r="B41">
        <f t="shared" si="4"/>
        <v>17</v>
      </c>
      <c r="C41">
        <f t="shared" si="2"/>
        <v>9.8039215686274508E-4</v>
      </c>
      <c r="D41" s="1" t="e">
        <f t="shared" si="3"/>
        <v>#DIV/0!</v>
      </c>
      <c r="E41" s="17" t="e">
        <f>Table204[[#This Row],[Mean maximum power]]/$C$9</f>
        <v>#DIV/0!</v>
      </c>
    </row>
    <row r="42" spans="2:5" x14ac:dyDescent="0.25">
      <c r="B42">
        <f t="shared" si="4"/>
        <v>18</v>
      </c>
      <c r="C42">
        <f t="shared" si="2"/>
        <v>9.2592592592592596E-4</v>
      </c>
      <c r="D42" s="1" t="e">
        <f t="shared" si="3"/>
        <v>#DIV/0!</v>
      </c>
      <c r="E42" s="17" t="e">
        <f>Table204[[#This Row],[Mean maximum power]]/$C$9</f>
        <v>#DIV/0!</v>
      </c>
    </row>
    <row r="43" spans="2:5" x14ac:dyDescent="0.25">
      <c r="B43">
        <f t="shared" si="4"/>
        <v>19</v>
      </c>
      <c r="C43">
        <f t="shared" si="2"/>
        <v>8.7719298245614037E-4</v>
      </c>
      <c r="D43" s="1" t="e">
        <f t="shared" si="3"/>
        <v>#DIV/0!</v>
      </c>
      <c r="E43" s="17" t="e">
        <f>Table204[[#This Row],[Mean maximum power]]/$C$9</f>
        <v>#DIV/0!</v>
      </c>
    </row>
    <row r="44" spans="2:5" x14ac:dyDescent="0.25">
      <c r="B44">
        <f t="shared" si="4"/>
        <v>20</v>
      </c>
      <c r="C44">
        <f t="shared" si="2"/>
        <v>8.3333333333333339E-4</v>
      </c>
      <c r="D44" s="1" t="e">
        <f t="shared" si="3"/>
        <v>#DIV/0!</v>
      </c>
      <c r="E44" s="17" t="e">
        <f>Table204[[#This Row],[Mean maximum power]]/$C$9</f>
        <v>#DIV/0!</v>
      </c>
    </row>
    <row r="45" spans="2:5" x14ac:dyDescent="0.25">
      <c r="B45">
        <f t="shared" si="4"/>
        <v>21</v>
      </c>
      <c r="C45">
        <f t="shared" si="2"/>
        <v>7.9365079365079365E-4</v>
      </c>
      <c r="D45" s="1" t="e">
        <f t="shared" si="3"/>
        <v>#DIV/0!</v>
      </c>
      <c r="E45" s="17" t="e">
        <f>Table204[[#This Row],[Mean maximum power]]/$C$9</f>
        <v>#DIV/0!</v>
      </c>
    </row>
    <row r="46" spans="2:5" x14ac:dyDescent="0.25">
      <c r="B46">
        <f t="shared" si="4"/>
        <v>22</v>
      </c>
      <c r="C46">
        <f t="shared" si="2"/>
        <v>7.5757575757575758E-4</v>
      </c>
      <c r="D46" s="1" t="e">
        <f t="shared" si="3"/>
        <v>#DIV/0!</v>
      </c>
      <c r="E46" s="17" t="e">
        <f>Table204[[#This Row],[Mean maximum power]]/$C$9</f>
        <v>#DIV/0!</v>
      </c>
    </row>
    <row r="47" spans="2:5" x14ac:dyDescent="0.25">
      <c r="B47">
        <f t="shared" si="4"/>
        <v>23</v>
      </c>
      <c r="C47">
        <f t="shared" si="2"/>
        <v>7.246376811594203E-4</v>
      </c>
      <c r="D47" s="1" t="e">
        <f t="shared" si="3"/>
        <v>#DIV/0!</v>
      </c>
      <c r="E47" s="17" t="e">
        <f>Table204[[#This Row],[Mean maximum power]]/$C$9</f>
        <v>#DIV/0!</v>
      </c>
    </row>
    <row r="48" spans="2:5" x14ac:dyDescent="0.25">
      <c r="B48">
        <f t="shared" si="4"/>
        <v>24</v>
      </c>
      <c r="C48">
        <f t="shared" si="2"/>
        <v>6.9444444444444447E-4</v>
      </c>
      <c r="D48" s="1" t="e">
        <f t="shared" si="3"/>
        <v>#DIV/0!</v>
      </c>
      <c r="E48" s="17" t="e">
        <f>Table204[[#This Row],[Mean maximum power]]/$C$9</f>
        <v>#DIV/0!</v>
      </c>
    </row>
    <row r="49" spans="2:5" x14ac:dyDescent="0.25">
      <c r="B49">
        <f t="shared" si="4"/>
        <v>25</v>
      </c>
      <c r="C49">
        <f t="shared" si="2"/>
        <v>6.6666666666666664E-4</v>
      </c>
      <c r="D49" s="1" t="e">
        <f t="shared" si="3"/>
        <v>#DIV/0!</v>
      </c>
      <c r="E49" s="17" t="e">
        <f>Table204[[#This Row],[Mean maximum power]]/$C$9</f>
        <v>#DIV/0!</v>
      </c>
    </row>
    <row r="50" spans="2:5" x14ac:dyDescent="0.25">
      <c r="B50">
        <f t="shared" si="4"/>
        <v>26</v>
      </c>
      <c r="C50">
        <f t="shared" si="2"/>
        <v>6.4102564102564103E-4</v>
      </c>
      <c r="D50" s="1" t="e">
        <f t="shared" si="3"/>
        <v>#DIV/0!</v>
      </c>
      <c r="E50" s="17" t="e">
        <f>Table204[[#This Row],[Mean maximum power]]/$C$9</f>
        <v>#DIV/0!</v>
      </c>
    </row>
    <row r="51" spans="2:5" x14ac:dyDescent="0.25">
      <c r="B51">
        <f t="shared" si="4"/>
        <v>27</v>
      </c>
      <c r="C51">
        <f t="shared" si="2"/>
        <v>6.1728395061728394E-4</v>
      </c>
      <c r="D51" s="1" t="e">
        <f t="shared" si="3"/>
        <v>#DIV/0!</v>
      </c>
      <c r="E51" s="17" t="e">
        <f>Table204[[#This Row],[Mean maximum power]]/$C$9</f>
        <v>#DIV/0!</v>
      </c>
    </row>
    <row r="52" spans="2:5" x14ac:dyDescent="0.25">
      <c r="B52">
        <f t="shared" si="4"/>
        <v>28</v>
      </c>
      <c r="C52">
        <f t="shared" si="2"/>
        <v>5.9523809523809529E-4</v>
      </c>
      <c r="D52" s="1" t="e">
        <f t="shared" si="3"/>
        <v>#DIV/0!</v>
      </c>
      <c r="E52" s="17" t="e">
        <f>Table204[[#This Row],[Mean maximum power]]/$C$9</f>
        <v>#DIV/0!</v>
      </c>
    </row>
    <row r="53" spans="2:5" x14ac:dyDescent="0.25">
      <c r="B53">
        <f t="shared" si="4"/>
        <v>29</v>
      </c>
      <c r="C53">
        <f t="shared" si="2"/>
        <v>5.7471264367816091E-4</v>
      </c>
      <c r="D53" s="1" t="e">
        <f t="shared" si="3"/>
        <v>#DIV/0!</v>
      </c>
      <c r="E53" s="17" t="e">
        <f>Table204[[#This Row],[Mean maximum power]]/$C$9</f>
        <v>#DIV/0!</v>
      </c>
    </row>
    <row r="54" spans="2:5" x14ac:dyDescent="0.25">
      <c r="B54">
        <f t="shared" si="4"/>
        <v>30</v>
      </c>
      <c r="C54">
        <f t="shared" si="2"/>
        <v>5.5555555555555556E-4</v>
      </c>
      <c r="D54" s="1" t="e">
        <f t="shared" si="3"/>
        <v>#DIV/0!</v>
      </c>
      <c r="E54" s="17" t="e">
        <f>Table204[[#This Row],[Mean maximum power]]/$C$9</f>
        <v>#DIV/0!</v>
      </c>
    </row>
    <row r="55" spans="2:5" x14ac:dyDescent="0.25">
      <c r="B55">
        <f t="shared" si="4"/>
        <v>31</v>
      </c>
      <c r="C55">
        <f t="shared" si="2"/>
        <v>5.3763440860215054E-4</v>
      </c>
      <c r="D55" s="1" t="e">
        <f t="shared" si="3"/>
        <v>#DIV/0!</v>
      </c>
      <c r="E55" s="17" t="e">
        <f>Table204[[#This Row],[Mean maximum power]]/$C$9</f>
        <v>#DIV/0!</v>
      </c>
    </row>
    <row r="56" spans="2:5" x14ac:dyDescent="0.25">
      <c r="B56">
        <f t="shared" si="4"/>
        <v>32</v>
      </c>
      <c r="C56">
        <f t="shared" si="2"/>
        <v>5.2083333333333333E-4</v>
      </c>
      <c r="D56" s="1" t="e">
        <f t="shared" si="3"/>
        <v>#DIV/0!</v>
      </c>
      <c r="E56" s="17" t="e">
        <f>Table204[[#This Row],[Mean maximum power]]/$C$9</f>
        <v>#DIV/0!</v>
      </c>
    </row>
    <row r="57" spans="2:5" x14ac:dyDescent="0.25">
      <c r="B57">
        <f t="shared" si="4"/>
        <v>33</v>
      </c>
      <c r="C57">
        <f t="shared" si="2"/>
        <v>5.0505050505050505E-4</v>
      </c>
      <c r="D57" s="1" t="e">
        <f t="shared" si="3"/>
        <v>#DIV/0!</v>
      </c>
      <c r="E57" s="17" t="e">
        <f>Table204[[#This Row],[Mean maximum power]]/$C$9</f>
        <v>#DIV/0!</v>
      </c>
    </row>
    <row r="58" spans="2:5" x14ac:dyDescent="0.25">
      <c r="B58">
        <f t="shared" si="4"/>
        <v>34</v>
      </c>
      <c r="C58">
        <f t="shared" si="2"/>
        <v>4.9019607843137254E-4</v>
      </c>
      <c r="D58" s="1" t="e">
        <f t="shared" si="3"/>
        <v>#DIV/0!</v>
      </c>
      <c r="E58" s="17" t="e">
        <f>Table204[[#This Row],[Mean maximum power]]/$C$9</f>
        <v>#DIV/0!</v>
      </c>
    </row>
    <row r="59" spans="2:5" x14ac:dyDescent="0.25">
      <c r="B59">
        <f t="shared" si="4"/>
        <v>35</v>
      </c>
      <c r="C59">
        <f t="shared" si="2"/>
        <v>4.7619047619047619E-4</v>
      </c>
      <c r="D59" s="1" t="e">
        <f t="shared" si="3"/>
        <v>#DIV/0!</v>
      </c>
      <c r="E59" s="17" t="e">
        <f>Table204[[#This Row],[Mean maximum power]]/$C$9</f>
        <v>#DIV/0!</v>
      </c>
    </row>
    <row r="60" spans="2:5" x14ac:dyDescent="0.25">
      <c r="B60">
        <f t="shared" si="4"/>
        <v>36</v>
      </c>
      <c r="C60">
        <f t="shared" si="2"/>
        <v>4.6296296296296298E-4</v>
      </c>
      <c r="D60" s="1" t="e">
        <f t="shared" si="3"/>
        <v>#DIV/0!</v>
      </c>
      <c r="E60" s="17" t="e">
        <f>Table204[[#This Row],[Mean maximum power]]/$C$9</f>
        <v>#DIV/0!</v>
      </c>
    </row>
    <row r="61" spans="2:5" x14ac:dyDescent="0.25">
      <c r="B61">
        <f t="shared" si="4"/>
        <v>37</v>
      </c>
      <c r="C61">
        <f t="shared" si="2"/>
        <v>4.5045045045045046E-4</v>
      </c>
      <c r="D61" s="1" t="e">
        <f t="shared" si="3"/>
        <v>#DIV/0!</v>
      </c>
      <c r="E61" s="17" t="e">
        <f>Table204[[#This Row],[Mean maximum power]]/$C$9</f>
        <v>#DIV/0!</v>
      </c>
    </row>
    <row r="62" spans="2:5" x14ac:dyDescent="0.25">
      <c r="B62">
        <f t="shared" si="4"/>
        <v>38</v>
      </c>
      <c r="C62">
        <f t="shared" si="2"/>
        <v>4.3859649122807018E-4</v>
      </c>
      <c r="D62" s="1" t="e">
        <f t="shared" si="3"/>
        <v>#DIV/0!</v>
      </c>
      <c r="E62" s="17" t="e">
        <f>Table204[[#This Row],[Mean maximum power]]/$C$9</f>
        <v>#DIV/0!</v>
      </c>
    </row>
    <row r="63" spans="2:5" x14ac:dyDescent="0.25">
      <c r="B63">
        <f t="shared" si="4"/>
        <v>39</v>
      </c>
      <c r="C63">
        <f t="shared" si="2"/>
        <v>4.2735042735042735E-4</v>
      </c>
      <c r="D63" s="1" t="e">
        <f t="shared" si="3"/>
        <v>#DIV/0!</v>
      </c>
      <c r="E63" s="17" t="e">
        <f>Table204[[#This Row],[Mean maximum power]]/$C$9</f>
        <v>#DIV/0!</v>
      </c>
    </row>
    <row r="64" spans="2:5" x14ac:dyDescent="0.25">
      <c r="B64">
        <f t="shared" si="4"/>
        <v>40</v>
      </c>
      <c r="C64">
        <f t="shared" si="2"/>
        <v>4.1666666666666669E-4</v>
      </c>
      <c r="D64" s="1" t="e">
        <f t="shared" si="3"/>
        <v>#DIV/0!</v>
      </c>
      <c r="E64" s="17" t="e">
        <f>Table204[[#This Row],[Mean maximum power]]/$C$9</f>
        <v>#DIV/0!</v>
      </c>
    </row>
    <row r="65" spans="2:5" x14ac:dyDescent="0.25">
      <c r="B65">
        <f t="shared" si="4"/>
        <v>41</v>
      </c>
      <c r="C65">
        <f t="shared" si="2"/>
        <v>4.0650406504065041E-4</v>
      </c>
      <c r="D65" s="1" t="e">
        <f t="shared" si="3"/>
        <v>#DIV/0!</v>
      </c>
      <c r="E65" s="17" t="e">
        <f>Table204[[#This Row],[Mean maximum power]]/$C$9</f>
        <v>#DIV/0!</v>
      </c>
    </row>
    <row r="66" spans="2:5" x14ac:dyDescent="0.25">
      <c r="B66">
        <f t="shared" si="4"/>
        <v>42</v>
      </c>
      <c r="C66">
        <f t="shared" si="2"/>
        <v>3.9682539682539683E-4</v>
      </c>
      <c r="D66" s="1" t="e">
        <f t="shared" si="3"/>
        <v>#DIV/0!</v>
      </c>
      <c r="E66" s="17" t="e">
        <f>Table204[[#This Row],[Mean maximum power]]/$C$9</f>
        <v>#DIV/0!</v>
      </c>
    </row>
    <row r="67" spans="2:5" x14ac:dyDescent="0.25">
      <c r="B67">
        <f t="shared" si="4"/>
        <v>43</v>
      </c>
      <c r="C67">
        <f t="shared" si="2"/>
        <v>3.875968992248062E-4</v>
      </c>
      <c r="D67" s="1" t="e">
        <f t="shared" si="3"/>
        <v>#DIV/0!</v>
      </c>
      <c r="E67" s="17" t="e">
        <f>Table204[[#This Row],[Mean maximum power]]/$C$9</f>
        <v>#DIV/0!</v>
      </c>
    </row>
    <row r="68" spans="2:5" x14ac:dyDescent="0.25">
      <c r="B68">
        <f t="shared" si="4"/>
        <v>44</v>
      </c>
      <c r="C68">
        <f t="shared" si="2"/>
        <v>3.7878787878787879E-4</v>
      </c>
      <c r="D68" s="1" t="e">
        <f t="shared" si="3"/>
        <v>#DIV/0!</v>
      </c>
      <c r="E68" s="17" t="e">
        <f>Table204[[#This Row],[Mean maximum power]]/$C$9</f>
        <v>#DIV/0!</v>
      </c>
    </row>
    <row r="69" spans="2:5" x14ac:dyDescent="0.25">
      <c r="B69">
        <f t="shared" si="4"/>
        <v>45</v>
      </c>
      <c r="C69">
        <f t="shared" si="2"/>
        <v>3.7037037037037035E-4</v>
      </c>
      <c r="D69" s="1" t="e">
        <f t="shared" si="3"/>
        <v>#DIV/0!</v>
      </c>
      <c r="E69" s="17" t="e">
        <f>Table204[[#This Row],[Mean maximum power]]/$C$9</f>
        <v>#DIV/0!</v>
      </c>
    </row>
    <row r="70" spans="2:5" x14ac:dyDescent="0.25">
      <c r="B70">
        <f t="shared" si="4"/>
        <v>46</v>
      </c>
      <c r="C70">
        <f t="shared" si="2"/>
        <v>3.6231884057971015E-4</v>
      </c>
      <c r="D70" s="1" t="e">
        <f t="shared" si="3"/>
        <v>#DIV/0!</v>
      </c>
      <c r="E70" s="17" t="e">
        <f>Table204[[#This Row],[Mean maximum power]]/$C$9</f>
        <v>#DIV/0!</v>
      </c>
    </row>
    <row r="71" spans="2:5" ht="17.100000000000001" customHeight="1" x14ac:dyDescent="0.25">
      <c r="B71">
        <f t="shared" si="4"/>
        <v>47</v>
      </c>
      <c r="C71">
        <f t="shared" si="2"/>
        <v>3.5460992907801421E-4</v>
      </c>
      <c r="D71" s="1" t="e">
        <f t="shared" si="3"/>
        <v>#DIV/0!</v>
      </c>
      <c r="E71" s="17" t="e">
        <f>Table204[[#This Row],[Mean maximum power]]/$C$9</f>
        <v>#DIV/0!</v>
      </c>
    </row>
    <row r="72" spans="2:5" x14ac:dyDescent="0.25">
      <c r="B72">
        <f t="shared" si="4"/>
        <v>48</v>
      </c>
      <c r="C72">
        <f t="shared" si="2"/>
        <v>3.4722222222222224E-4</v>
      </c>
      <c r="D72" s="1" t="e">
        <f t="shared" si="3"/>
        <v>#DIV/0!</v>
      </c>
      <c r="E72" s="17" t="e">
        <f>Table204[[#This Row],[Mean maximum power]]/$C$9</f>
        <v>#DIV/0!</v>
      </c>
    </row>
    <row r="73" spans="2:5" x14ac:dyDescent="0.25">
      <c r="B73">
        <f t="shared" si="4"/>
        <v>49</v>
      </c>
      <c r="C73">
        <f t="shared" si="2"/>
        <v>3.4013605442176868E-4</v>
      </c>
      <c r="D73" s="1" t="e">
        <f t="shared" si="3"/>
        <v>#DIV/0!</v>
      </c>
      <c r="E73" s="17" t="e">
        <f>Table204[[#This Row],[Mean maximum power]]/$C$9</f>
        <v>#DIV/0!</v>
      </c>
    </row>
    <row r="74" spans="2:5" x14ac:dyDescent="0.25">
      <c r="B74">
        <f t="shared" si="4"/>
        <v>50</v>
      </c>
      <c r="C74">
        <f t="shared" si="2"/>
        <v>3.3333333333333332E-4</v>
      </c>
      <c r="D74" s="1" t="e">
        <f t="shared" si="3"/>
        <v>#DIV/0!</v>
      </c>
      <c r="E74" s="17" t="e">
        <f>Table204[[#This Row],[Mean maximum power]]/$C$9</f>
        <v>#DIV/0!</v>
      </c>
    </row>
    <row r="75" spans="2:5" x14ac:dyDescent="0.25">
      <c r="B75">
        <f t="shared" si="4"/>
        <v>51</v>
      </c>
      <c r="C75">
        <f t="shared" si="2"/>
        <v>3.2679738562091501E-4</v>
      </c>
      <c r="D75" s="1" t="e">
        <f t="shared" si="3"/>
        <v>#DIV/0!</v>
      </c>
      <c r="E75" s="17" t="e">
        <f>Table204[[#This Row],[Mean maximum power]]/$C$9</f>
        <v>#DIV/0!</v>
      </c>
    </row>
    <row r="76" spans="2:5" x14ac:dyDescent="0.25">
      <c r="B76">
        <f t="shared" si="4"/>
        <v>52</v>
      </c>
      <c r="C76">
        <f t="shared" si="2"/>
        <v>3.2051282051282051E-4</v>
      </c>
      <c r="D76" s="1" t="e">
        <f t="shared" si="3"/>
        <v>#DIV/0!</v>
      </c>
      <c r="E76" s="17" t="e">
        <f>Table204[[#This Row],[Mean maximum power]]/$C$9</f>
        <v>#DIV/0!</v>
      </c>
    </row>
    <row r="77" spans="2:5" x14ac:dyDescent="0.25">
      <c r="B77">
        <f t="shared" si="4"/>
        <v>53</v>
      </c>
      <c r="C77">
        <f t="shared" si="2"/>
        <v>3.1446540880503143E-4</v>
      </c>
      <c r="D77" s="1" t="e">
        <f t="shared" si="3"/>
        <v>#DIV/0!</v>
      </c>
      <c r="E77" s="17" t="e">
        <f>Table204[[#This Row],[Mean maximum power]]/$C$9</f>
        <v>#DIV/0!</v>
      </c>
    </row>
    <row r="78" spans="2:5" x14ac:dyDescent="0.25">
      <c r="B78">
        <f t="shared" si="4"/>
        <v>54</v>
      </c>
      <c r="C78">
        <f t="shared" si="2"/>
        <v>3.0864197530864197E-4</v>
      </c>
      <c r="D78" s="1" t="e">
        <f t="shared" si="3"/>
        <v>#DIV/0!</v>
      </c>
      <c r="E78" s="17" t="e">
        <f>Table204[[#This Row],[Mean maximum power]]/$C$9</f>
        <v>#DIV/0!</v>
      </c>
    </row>
    <row r="79" spans="2:5" x14ac:dyDescent="0.25">
      <c r="B79">
        <f t="shared" si="4"/>
        <v>55</v>
      </c>
      <c r="C79">
        <f t="shared" si="2"/>
        <v>3.0303030303030303E-4</v>
      </c>
      <c r="D79" s="1" t="e">
        <f t="shared" si="3"/>
        <v>#DIV/0!</v>
      </c>
      <c r="E79" s="17" t="e">
        <f>Table204[[#This Row],[Mean maximum power]]/$C$9</f>
        <v>#DIV/0!</v>
      </c>
    </row>
    <row r="80" spans="2:5" x14ac:dyDescent="0.25">
      <c r="B80">
        <f t="shared" si="4"/>
        <v>56</v>
      </c>
      <c r="C80">
        <f t="shared" si="2"/>
        <v>2.9761904761904765E-4</v>
      </c>
      <c r="D80" s="1" t="e">
        <f t="shared" si="3"/>
        <v>#DIV/0!</v>
      </c>
      <c r="E80" s="17" t="e">
        <f>Table204[[#This Row],[Mean maximum power]]/$C$9</f>
        <v>#DIV/0!</v>
      </c>
    </row>
    <row r="81" spans="2:5" x14ac:dyDescent="0.25">
      <c r="B81">
        <f t="shared" si="4"/>
        <v>57</v>
      </c>
      <c r="C81">
        <f t="shared" si="2"/>
        <v>2.9239766081871346E-4</v>
      </c>
      <c r="D81" s="1" t="e">
        <f t="shared" si="3"/>
        <v>#DIV/0!</v>
      </c>
      <c r="E81" s="17" t="e">
        <f>Table204[[#This Row],[Mean maximum power]]/$C$9</f>
        <v>#DIV/0!</v>
      </c>
    </row>
    <row r="82" spans="2:5" x14ac:dyDescent="0.25">
      <c r="B82">
        <f t="shared" si="4"/>
        <v>58</v>
      </c>
      <c r="C82">
        <f t="shared" si="2"/>
        <v>2.8735632183908046E-4</v>
      </c>
      <c r="D82" s="1" t="e">
        <f t="shared" si="3"/>
        <v>#DIV/0!</v>
      </c>
      <c r="E82" s="17" t="e">
        <f>Table204[[#This Row],[Mean maximum power]]/$C$9</f>
        <v>#DIV/0!</v>
      </c>
    </row>
    <row r="83" spans="2:5" x14ac:dyDescent="0.25">
      <c r="B83">
        <f t="shared" si="4"/>
        <v>59</v>
      </c>
      <c r="C83">
        <f t="shared" si="2"/>
        <v>2.824858757062147E-4</v>
      </c>
      <c r="D83" s="1" t="e">
        <f t="shared" si="3"/>
        <v>#DIV/0!</v>
      </c>
      <c r="E83" s="17" t="e">
        <f>Table204[[#This Row],[Mean maximum power]]/$C$9</f>
        <v>#DIV/0!</v>
      </c>
    </row>
    <row r="84" spans="2:5" x14ac:dyDescent="0.25">
      <c r="B84">
        <f t="shared" si="4"/>
        <v>60</v>
      </c>
      <c r="C84">
        <f t="shared" si="2"/>
        <v>2.7777777777777778E-4</v>
      </c>
      <c r="D84" s="1" t="e">
        <f t="shared" si="3"/>
        <v>#DIV/0!</v>
      </c>
      <c r="E84" s="17" t="e">
        <f>Table204[[#This Row],[Mean maximum power]]/$C$9</f>
        <v>#DIV/0!</v>
      </c>
    </row>
  </sheetData>
  <mergeCells count="1">
    <mergeCell ref="D1:F3"/>
  </mergeCells>
  <hyperlinks>
    <hyperlink ref="D1:F3" r:id="rId1" display="Enter average power and duration for your 6minute/2000m test in the blue cells below. See https://www.concept2.co.uk/indoor-rowers/training/calculators/watts-calculator for power/pace conversions." xr:uid="{26BC94C5-70A3-4BD2-9EBF-A4B75E2DA9B4}"/>
  </hyperlinks>
  <pageMargins left="0.25" right="0.25" top="0.75" bottom="0.75" header="0.3" footer="0.3"/>
  <pageSetup paperSize="8" orientation="landscape" horizontalDpi="4294967292" verticalDpi="4294967292" r:id="rId2"/>
  <drawing r:id="rId3"/>
  <tableParts count="3"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93D49-409C-4FF3-934E-F0850BA379BD}">
  <dimension ref="B1:J84"/>
  <sheetViews>
    <sheetView workbookViewId="0">
      <selection activeCell="D7" sqref="D7"/>
    </sheetView>
  </sheetViews>
  <sheetFormatPr defaultColWidth="11" defaultRowHeight="15.75" x14ac:dyDescent="0.25"/>
  <cols>
    <col min="2" max="2" width="29" customWidth="1"/>
    <col min="3" max="3" width="12.375" bestFit="1" customWidth="1"/>
    <col min="4" max="4" width="25.625" customWidth="1"/>
    <col min="5" max="5" width="16.5" customWidth="1"/>
    <col min="6" max="6" width="16.625" customWidth="1"/>
    <col min="7" max="7" width="22.625" customWidth="1"/>
    <col min="8" max="8" width="17.625" customWidth="1"/>
    <col min="9" max="9" width="22.625" customWidth="1"/>
    <col min="10" max="11" width="17.625" customWidth="1"/>
    <col min="12" max="12" width="39" customWidth="1"/>
    <col min="13" max="13" width="29.5" customWidth="1"/>
    <col min="14" max="14" width="13.125" customWidth="1"/>
  </cols>
  <sheetData>
    <row r="1" spans="2:10" ht="15.75" customHeight="1" x14ac:dyDescent="0.25">
      <c r="D1" s="56" t="s">
        <v>36</v>
      </c>
      <c r="E1" s="56"/>
      <c r="F1" s="56"/>
    </row>
    <row r="2" spans="2:10" x14ac:dyDescent="0.25">
      <c r="D2" s="56"/>
      <c r="E2" s="56"/>
      <c r="F2" s="56"/>
    </row>
    <row r="3" spans="2:10" ht="32.25" customHeight="1" x14ac:dyDescent="0.25">
      <c r="D3" s="56"/>
      <c r="E3" s="56"/>
      <c r="F3" s="56"/>
    </row>
    <row r="4" spans="2:10" x14ac:dyDescent="0.25">
      <c r="B4" s="1" t="s">
        <v>6</v>
      </c>
      <c r="C4" s="19" t="s">
        <v>7</v>
      </c>
      <c r="D4" s="2" t="s">
        <v>23</v>
      </c>
      <c r="E4" s="2" t="s">
        <v>1</v>
      </c>
      <c r="G4" s="41" t="s">
        <v>6</v>
      </c>
      <c r="H4" s="41" t="s">
        <v>8</v>
      </c>
      <c r="I4" s="41" t="s">
        <v>9</v>
      </c>
      <c r="J4" s="41" t="s">
        <v>10</v>
      </c>
    </row>
    <row r="5" spans="2:10" x14ac:dyDescent="0.25">
      <c r="B5" s="3" t="s">
        <v>34</v>
      </c>
      <c r="C5" s="38">
        <f>1.25*C6</f>
        <v>0</v>
      </c>
      <c r="D5">
        <v>360</v>
      </c>
      <c r="E5">
        <f>1/D5</f>
        <v>2.7777777777777779E-3</v>
      </c>
    </row>
    <row r="6" spans="2:10" x14ac:dyDescent="0.25">
      <c r="B6" s="1" t="s">
        <v>25</v>
      </c>
      <c r="C6" s="27"/>
      <c r="D6" s="39"/>
      <c r="E6" t="e">
        <f>1/D6</f>
        <v>#DIV/0!</v>
      </c>
    </row>
    <row r="7" spans="2:10" x14ac:dyDescent="0.25">
      <c r="B7" s="1"/>
      <c r="C7" s="20" t="s">
        <v>2</v>
      </c>
      <c r="D7" s="2"/>
      <c r="E7" s="2" t="s">
        <v>3</v>
      </c>
    </row>
    <row r="8" spans="2:10" x14ac:dyDescent="0.25">
      <c r="B8" s="3" t="s">
        <v>11</v>
      </c>
      <c r="C8" s="20" t="e">
        <f>(SLOPE(Table158[Avg. Power],Table158[Tlim (1/s)]))/1000</f>
        <v>#DIV/0!</v>
      </c>
      <c r="D8" s="2"/>
    </row>
    <row r="9" spans="2:10" x14ac:dyDescent="0.25">
      <c r="B9" s="3" t="s">
        <v>32</v>
      </c>
      <c r="C9" s="3">
        <f>0.95*C6</f>
        <v>0</v>
      </c>
      <c r="D9" s="21" t="e">
        <f>C9/C5</f>
        <v>#DIV/0!</v>
      </c>
      <c r="E9" s="3">
        <f>IF(C6&lt;C5,0.95*C6,C5*0.75)</f>
        <v>0</v>
      </c>
      <c r="G9" s="1"/>
    </row>
    <row r="10" spans="2:10" x14ac:dyDescent="0.25">
      <c r="B10" s="3" t="s">
        <v>12</v>
      </c>
      <c r="C10" s="3">
        <f>0.75*C9</f>
        <v>0</v>
      </c>
      <c r="D10" s="15"/>
      <c r="E10" s="2"/>
      <c r="G10" s="1"/>
      <c r="I10" s="2"/>
    </row>
    <row r="11" spans="2:10" x14ac:dyDescent="0.25">
      <c r="B11" s="2" t="s">
        <v>13</v>
      </c>
      <c r="C11" s="42" t="s">
        <v>26</v>
      </c>
      <c r="D11" s="45" t="s">
        <v>27</v>
      </c>
      <c r="E11" s="48" t="s">
        <v>28</v>
      </c>
      <c r="F11" s="4" t="s">
        <v>29</v>
      </c>
      <c r="G11" s="5" t="s">
        <v>30</v>
      </c>
      <c r="H11" s="6" t="s">
        <v>31</v>
      </c>
      <c r="I11" s="25" t="s">
        <v>4</v>
      </c>
      <c r="J11" s="26" t="s">
        <v>5</v>
      </c>
    </row>
    <row r="12" spans="2:10" x14ac:dyDescent="0.25">
      <c r="B12" t="s">
        <v>14</v>
      </c>
      <c r="C12" s="43">
        <f>0.5*C9</f>
        <v>0</v>
      </c>
      <c r="D12" s="46">
        <f>0.6*C9</f>
        <v>0</v>
      </c>
      <c r="E12" s="49">
        <f>0.75*C9</f>
        <v>0</v>
      </c>
      <c r="F12" s="7">
        <f>0.9*C9</f>
        <v>0</v>
      </c>
      <c r="G12" s="8">
        <f>C9</f>
        <v>0</v>
      </c>
      <c r="H12" s="9" t="e">
        <f>D34</f>
        <v>#DIV/0!</v>
      </c>
      <c r="I12" s="22">
        <f>H13</f>
        <v>231</v>
      </c>
      <c r="J12" s="23" t="e">
        <f>D25</f>
        <v>#DIV/0!</v>
      </c>
    </row>
    <row r="13" spans="2:10" x14ac:dyDescent="0.25">
      <c r="B13" t="s">
        <v>15</v>
      </c>
      <c r="C13" s="44">
        <f>0.6*C9</f>
        <v>0</v>
      </c>
      <c r="D13" s="47">
        <f>0.75*C9</f>
        <v>0</v>
      </c>
      <c r="E13" s="50">
        <f>0.9*C9</f>
        <v>0</v>
      </c>
      <c r="F13" s="10">
        <f>C9</f>
        <v>0</v>
      </c>
      <c r="G13" s="11" t="e">
        <f>D34</f>
        <v>#DIV/0!</v>
      </c>
      <c r="H13" s="12">
        <v>231</v>
      </c>
      <c r="I13" s="22" t="e">
        <f>D25</f>
        <v>#DIV/0!</v>
      </c>
      <c r="J13" s="24"/>
    </row>
    <row r="14" spans="2:10" x14ac:dyDescent="0.25">
      <c r="B14" s="2"/>
    </row>
    <row r="15" spans="2:10" x14ac:dyDescent="0.25">
      <c r="B15" s="1"/>
      <c r="G15" s="1"/>
    </row>
    <row r="16" spans="2:10" x14ac:dyDescent="0.25">
      <c r="B16" s="3"/>
      <c r="C16" s="1"/>
      <c r="D16" s="13"/>
      <c r="E16" s="2"/>
      <c r="G16" s="1"/>
    </row>
    <row r="17" spans="2:10" x14ac:dyDescent="0.25">
      <c r="B17" s="2" t="s">
        <v>16</v>
      </c>
      <c r="C17" s="42" t="s">
        <v>26</v>
      </c>
      <c r="D17" s="45" t="s">
        <v>27</v>
      </c>
      <c r="E17" s="48" t="s">
        <v>28</v>
      </c>
      <c r="F17" s="4" t="s">
        <v>29</v>
      </c>
      <c r="G17" s="5" t="s">
        <v>30</v>
      </c>
      <c r="H17" s="6" t="s">
        <v>31</v>
      </c>
      <c r="I17" s="25" t="s">
        <v>4</v>
      </c>
      <c r="J17" s="26" t="s">
        <v>5</v>
      </c>
    </row>
    <row r="18" spans="2:10" x14ac:dyDescent="0.25">
      <c r="B18" t="s">
        <v>17</v>
      </c>
      <c r="C18" s="53" t="e">
        <f t="shared" ref="C18:C19" si="0">TIME(0,0,((2.8/C12)^(1/3))*500)</f>
        <v>#DIV/0!</v>
      </c>
      <c r="D18" s="55" t="e">
        <f>TIME(0,0,((2.8/D12)^(1/3))*500)</f>
        <v>#DIV/0!</v>
      </c>
      <c r="E18" s="51" t="e">
        <f t="shared" ref="E18:J19" si="1">TIME(0,0,((2.8/E12)^(1/3))*500)</f>
        <v>#DIV/0!</v>
      </c>
      <c r="F18" s="28" t="e">
        <f t="shared" si="1"/>
        <v>#DIV/0!</v>
      </c>
      <c r="G18" s="29" t="e">
        <f t="shared" si="1"/>
        <v>#DIV/0!</v>
      </c>
      <c r="H18" s="30" t="e">
        <f t="shared" si="1"/>
        <v>#DIV/0!</v>
      </c>
      <c r="I18" s="34">
        <f t="shared" si="1"/>
        <v>1.3194444444444443E-3</v>
      </c>
      <c r="J18" s="36" t="e">
        <f t="shared" si="1"/>
        <v>#DIV/0!</v>
      </c>
    </row>
    <row r="19" spans="2:10" x14ac:dyDescent="0.25">
      <c r="B19" t="s">
        <v>18</v>
      </c>
      <c r="C19" s="54" t="e">
        <f t="shared" si="0"/>
        <v>#DIV/0!</v>
      </c>
      <c r="D19" s="55" t="e">
        <f>TIME(0,0,((2.8/D13)^(1/3))*500)</f>
        <v>#DIV/0!</v>
      </c>
      <c r="E19" s="52" t="e">
        <f t="shared" si="1"/>
        <v>#DIV/0!</v>
      </c>
      <c r="F19" s="31" t="e">
        <f t="shared" si="1"/>
        <v>#DIV/0!</v>
      </c>
      <c r="G19" s="32" t="e">
        <f t="shared" si="1"/>
        <v>#DIV/0!</v>
      </c>
      <c r="H19" s="33">
        <f t="shared" si="1"/>
        <v>1.3194444444444443E-3</v>
      </c>
      <c r="I19" s="35" t="e">
        <f t="shared" si="1"/>
        <v>#DIV/0!</v>
      </c>
      <c r="J19" s="37"/>
    </row>
    <row r="20" spans="2:10" ht="15" customHeight="1" x14ac:dyDescent="0.25">
      <c r="B20" s="2"/>
      <c r="C20" s="2"/>
      <c r="D20" s="2"/>
    </row>
    <row r="21" spans="2:10" x14ac:dyDescent="0.25">
      <c r="B21" s="14"/>
      <c r="C21" s="1"/>
      <c r="D21" s="17"/>
      <c r="H21" s="1"/>
    </row>
    <row r="22" spans="2:10" x14ac:dyDescent="0.25">
      <c r="B22" s="18" t="s">
        <v>19</v>
      </c>
      <c r="C22" s="1"/>
      <c r="D22" s="17"/>
      <c r="H22" s="1"/>
    </row>
    <row r="23" spans="2:10" ht="13.5" customHeight="1" x14ac:dyDescent="0.25">
      <c r="B23" t="s">
        <v>20</v>
      </c>
      <c r="C23" t="s">
        <v>0</v>
      </c>
      <c r="D23" t="s">
        <v>21</v>
      </c>
      <c r="E23" s="16" t="s">
        <v>22</v>
      </c>
    </row>
    <row r="24" spans="2:10" x14ac:dyDescent="0.25">
      <c r="B24">
        <v>0.5</v>
      </c>
      <c r="C24">
        <f t="shared" ref="C24:C84" si="2">1/(B24*60)</f>
        <v>3.3333333333333333E-2</v>
      </c>
      <c r="D24" s="1" t="e">
        <f t="shared" ref="D24:D84" si="3">($C$8*1000)*C24+$C$9</f>
        <v>#DIV/0!</v>
      </c>
      <c r="E24" s="17" t="e">
        <f>Table2047[[#This Row],[Mean maximum power]]/$C$9</f>
        <v>#DIV/0!</v>
      </c>
    </row>
    <row r="25" spans="2:10" x14ac:dyDescent="0.25">
      <c r="B25">
        <v>1</v>
      </c>
      <c r="C25">
        <f t="shared" si="2"/>
        <v>1.6666666666666666E-2</v>
      </c>
      <c r="D25" s="1" t="e">
        <f t="shared" si="3"/>
        <v>#DIV/0!</v>
      </c>
      <c r="E25" s="17" t="e">
        <f>Table2047[[#This Row],[Mean maximum power]]/$C$9</f>
        <v>#DIV/0!</v>
      </c>
    </row>
    <row r="26" spans="2:10" x14ac:dyDescent="0.25">
      <c r="B26">
        <f>B25+1</f>
        <v>2</v>
      </c>
      <c r="C26">
        <f t="shared" si="2"/>
        <v>8.3333333333333332E-3</v>
      </c>
      <c r="D26" s="1" t="e">
        <f t="shared" si="3"/>
        <v>#DIV/0!</v>
      </c>
      <c r="E26" s="17" t="e">
        <f>Table2047[[#This Row],[Mean maximum power]]/$C$9</f>
        <v>#DIV/0!</v>
      </c>
    </row>
    <row r="27" spans="2:10" x14ac:dyDescent="0.25">
      <c r="B27">
        <f t="shared" ref="B27:B84" si="4">B26+1</f>
        <v>3</v>
      </c>
      <c r="C27">
        <f t="shared" si="2"/>
        <v>5.5555555555555558E-3</v>
      </c>
      <c r="D27" s="1" t="e">
        <f t="shared" si="3"/>
        <v>#DIV/0!</v>
      </c>
      <c r="E27" s="17" t="e">
        <f>Table2047[[#This Row],[Mean maximum power]]/$C$9</f>
        <v>#DIV/0!</v>
      </c>
    </row>
    <row r="28" spans="2:10" x14ac:dyDescent="0.25">
      <c r="B28">
        <f t="shared" si="4"/>
        <v>4</v>
      </c>
      <c r="C28">
        <f t="shared" si="2"/>
        <v>4.1666666666666666E-3</v>
      </c>
      <c r="D28" s="1" t="e">
        <f t="shared" si="3"/>
        <v>#DIV/0!</v>
      </c>
      <c r="E28" s="17" t="e">
        <f>Table2047[[#This Row],[Mean maximum power]]/$C$9</f>
        <v>#DIV/0!</v>
      </c>
    </row>
    <row r="29" spans="2:10" x14ac:dyDescent="0.25">
      <c r="B29">
        <f t="shared" si="4"/>
        <v>5</v>
      </c>
      <c r="C29">
        <f t="shared" si="2"/>
        <v>3.3333333333333335E-3</v>
      </c>
      <c r="D29" s="1" t="e">
        <f t="shared" si="3"/>
        <v>#DIV/0!</v>
      </c>
      <c r="E29" s="17" t="e">
        <f>Table2047[[#This Row],[Mean maximum power]]/$C$9</f>
        <v>#DIV/0!</v>
      </c>
    </row>
    <row r="30" spans="2:10" x14ac:dyDescent="0.25">
      <c r="B30">
        <f t="shared" si="4"/>
        <v>6</v>
      </c>
      <c r="C30">
        <f t="shared" si="2"/>
        <v>2.7777777777777779E-3</v>
      </c>
      <c r="D30" s="1" t="e">
        <f t="shared" si="3"/>
        <v>#DIV/0!</v>
      </c>
      <c r="E30" s="17" t="e">
        <f>Table2047[[#This Row],[Mean maximum power]]/$C$9</f>
        <v>#DIV/0!</v>
      </c>
    </row>
    <row r="31" spans="2:10" x14ac:dyDescent="0.25">
      <c r="B31">
        <f t="shared" si="4"/>
        <v>7</v>
      </c>
      <c r="C31">
        <f t="shared" si="2"/>
        <v>2.3809523809523812E-3</v>
      </c>
      <c r="D31" s="1" t="e">
        <f t="shared" si="3"/>
        <v>#DIV/0!</v>
      </c>
      <c r="E31" s="17" t="e">
        <f>Table2047[[#This Row],[Mean maximum power]]/$C$9</f>
        <v>#DIV/0!</v>
      </c>
    </row>
    <row r="32" spans="2:10" x14ac:dyDescent="0.25">
      <c r="B32">
        <f t="shared" si="4"/>
        <v>8</v>
      </c>
      <c r="C32">
        <f t="shared" si="2"/>
        <v>2.0833333333333333E-3</v>
      </c>
      <c r="D32" s="1" t="e">
        <f t="shared" si="3"/>
        <v>#DIV/0!</v>
      </c>
      <c r="E32" s="17" t="e">
        <f>Table2047[[#This Row],[Mean maximum power]]/$C$9</f>
        <v>#DIV/0!</v>
      </c>
    </row>
    <row r="33" spans="2:5" x14ac:dyDescent="0.25">
      <c r="B33">
        <f t="shared" si="4"/>
        <v>9</v>
      </c>
      <c r="C33">
        <f t="shared" si="2"/>
        <v>1.8518518518518519E-3</v>
      </c>
      <c r="D33" s="1" t="e">
        <f t="shared" si="3"/>
        <v>#DIV/0!</v>
      </c>
      <c r="E33" s="17" t="e">
        <f>Table2047[[#This Row],[Mean maximum power]]/$C$9</f>
        <v>#DIV/0!</v>
      </c>
    </row>
    <row r="34" spans="2:5" x14ac:dyDescent="0.25">
      <c r="B34">
        <f t="shared" si="4"/>
        <v>10</v>
      </c>
      <c r="C34">
        <f t="shared" si="2"/>
        <v>1.6666666666666668E-3</v>
      </c>
      <c r="D34" s="1" t="e">
        <f t="shared" si="3"/>
        <v>#DIV/0!</v>
      </c>
      <c r="E34" s="17" t="e">
        <f>Table2047[[#This Row],[Mean maximum power]]/$C$9</f>
        <v>#DIV/0!</v>
      </c>
    </row>
    <row r="35" spans="2:5" x14ac:dyDescent="0.25">
      <c r="B35">
        <f t="shared" si="4"/>
        <v>11</v>
      </c>
      <c r="C35">
        <f t="shared" si="2"/>
        <v>1.5151515151515152E-3</v>
      </c>
      <c r="D35" s="1" t="e">
        <f t="shared" si="3"/>
        <v>#DIV/0!</v>
      </c>
      <c r="E35" s="17" t="e">
        <f>Table2047[[#This Row],[Mean maximum power]]/$C$9</f>
        <v>#DIV/0!</v>
      </c>
    </row>
    <row r="36" spans="2:5" x14ac:dyDescent="0.25">
      <c r="B36">
        <f t="shared" si="4"/>
        <v>12</v>
      </c>
      <c r="C36">
        <f t="shared" si="2"/>
        <v>1.3888888888888889E-3</v>
      </c>
      <c r="D36" s="1" t="e">
        <f t="shared" si="3"/>
        <v>#DIV/0!</v>
      </c>
      <c r="E36" s="17" t="e">
        <f>Table2047[[#This Row],[Mean maximum power]]/$C$9</f>
        <v>#DIV/0!</v>
      </c>
    </row>
    <row r="37" spans="2:5" x14ac:dyDescent="0.25">
      <c r="B37">
        <f t="shared" si="4"/>
        <v>13</v>
      </c>
      <c r="C37">
        <f t="shared" si="2"/>
        <v>1.2820512820512821E-3</v>
      </c>
      <c r="D37" s="1" t="e">
        <f t="shared" si="3"/>
        <v>#DIV/0!</v>
      </c>
      <c r="E37" s="17" t="e">
        <f>Table2047[[#This Row],[Mean maximum power]]/$C$9</f>
        <v>#DIV/0!</v>
      </c>
    </row>
    <row r="38" spans="2:5" x14ac:dyDescent="0.25">
      <c r="B38">
        <f t="shared" si="4"/>
        <v>14</v>
      </c>
      <c r="C38">
        <f t="shared" si="2"/>
        <v>1.1904761904761906E-3</v>
      </c>
      <c r="D38" s="1" t="e">
        <f t="shared" si="3"/>
        <v>#DIV/0!</v>
      </c>
      <c r="E38" s="17" t="e">
        <f>Table2047[[#This Row],[Mean maximum power]]/$C$9</f>
        <v>#DIV/0!</v>
      </c>
    </row>
    <row r="39" spans="2:5" x14ac:dyDescent="0.25">
      <c r="B39">
        <f t="shared" si="4"/>
        <v>15</v>
      </c>
      <c r="C39">
        <f t="shared" si="2"/>
        <v>1.1111111111111111E-3</v>
      </c>
      <c r="D39" s="1" t="e">
        <f t="shared" si="3"/>
        <v>#DIV/0!</v>
      </c>
      <c r="E39" s="17" t="e">
        <f>Table2047[[#This Row],[Mean maximum power]]/$C$9</f>
        <v>#DIV/0!</v>
      </c>
    </row>
    <row r="40" spans="2:5" x14ac:dyDescent="0.25">
      <c r="B40">
        <f t="shared" si="4"/>
        <v>16</v>
      </c>
      <c r="C40">
        <f t="shared" si="2"/>
        <v>1.0416666666666667E-3</v>
      </c>
      <c r="D40" s="1" t="e">
        <f t="shared" si="3"/>
        <v>#DIV/0!</v>
      </c>
      <c r="E40" s="17" t="e">
        <f>Table2047[[#This Row],[Mean maximum power]]/$C$9</f>
        <v>#DIV/0!</v>
      </c>
    </row>
    <row r="41" spans="2:5" x14ac:dyDescent="0.25">
      <c r="B41">
        <f t="shared" si="4"/>
        <v>17</v>
      </c>
      <c r="C41">
        <f t="shared" si="2"/>
        <v>9.8039215686274508E-4</v>
      </c>
      <c r="D41" s="1" t="e">
        <f t="shared" si="3"/>
        <v>#DIV/0!</v>
      </c>
      <c r="E41" s="17" t="e">
        <f>Table2047[[#This Row],[Mean maximum power]]/$C$9</f>
        <v>#DIV/0!</v>
      </c>
    </row>
    <row r="42" spans="2:5" x14ac:dyDescent="0.25">
      <c r="B42">
        <f t="shared" si="4"/>
        <v>18</v>
      </c>
      <c r="C42">
        <f t="shared" si="2"/>
        <v>9.2592592592592596E-4</v>
      </c>
      <c r="D42" s="1" t="e">
        <f t="shared" si="3"/>
        <v>#DIV/0!</v>
      </c>
      <c r="E42" s="17" t="e">
        <f>Table2047[[#This Row],[Mean maximum power]]/$C$9</f>
        <v>#DIV/0!</v>
      </c>
    </row>
    <row r="43" spans="2:5" x14ac:dyDescent="0.25">
      <c r="B43">
        <f t="shared" si="4"/>
        <v>19</v>
      </c>
      <c r="C43">
        <f t="shared" si="2"/>
        <v>8.7719298245614037E-4</v>
      </c>
      <c r="D43" s="1" t="e">
        <f t="shared" si="3"/>
        <v>#DIV/0!</v>
      </c>
      <c r="E43" s="17" t="e">
        <f>Table2047[[#This Row],[Mean maximum power]]/$C$9</f>
        <v>#DIV/0!</v>
      </c>
    </row>
    <row r="44" spans="2:5" x14ac:dyDescent="0.25">
      <c r="B44">
        <f t="shared" si="4"/>
        <v>20</v>
      </c>
      <c r="C44">
        <f t="shared" si="2"/>
        <v>8.3333333333333339E-4</v>
      </c>
      <c r="D44" s="1" t="e">
        <f t="shared" si="3"/>
        <v>#DIV/0!</v>
      </c>
      <c r="E44" s="17" t="e">
        <f>Table2047[[#This Row],[Mean maximum power]]/$C$9</f>
        <v>#DIV/0!</v>
      </c>
    </row>
    <row r="45" spans="2:5" x14ac:dyDescent="0.25">
      <c r="B45">
        <f t="shared" si="4"/>
        <v>21</v>
      </c>
      <c r="C45">
        <f t="shared" si="2"/>
        <v>7.9365079365079365E-4</v>
      </c>
      <c r="D45" s="1" t="e">
        <f t="shared" si="3"/>
        <v>#DIV/0!</v>
      </c>
      <c r="E45" s="17" t="e">
        <f>Table2047[[#This Row],[Mean maximum power]]/$C$9</f>
        <v>#DIV/0!</v>
      </c>
    </row>
    <row r="46" spans="2:5" x14ac:dyDescent="0.25">
      <c r="B46">
        <f t="shared" si="4"/>
        <v>22</v>
      </c>
      <c r="C46">
        <f t="shared" si="2"/>
        <v>7.5757575757575758E-4</v>
      </c>
      <c r="D46" s="1" t="e">
        <f t="shared" si="3"/>
        <v>#DIV/0!</v>
      </c>
      <c r="E46" s="17" t="e">
        <f>Table2047[[#This Row],[Mean maximum power]]/$C$9</f>
        <v>#DIV/0!</v>
      </c>
    </row>
    <row r="47" spans="2:5" x14ac:dyDescent="0.25">
      <c r="B47">
        <f t="shared" si="4"/>
        <v>23</v>
      </c>
      <c r="C47">
        <f t="shared" si="2"/>
        <v>7.246376811594203E-4</v>
      </c>
      <c r="D47" s="1" t="e">
        <f t="shared" si="3"/>
        <v>#DIV/0!</v>
      </c>
      <c r="E47" s="17" t="e">
        <f>Table2047[[#This Row],[Mean maximum power]]/$C$9</f>
        <v>#DIV/0!</v>
      </c>
    </row>
    <row r="48" spans="2:5" x14ac:dyDescent="0.25">
      <c r="B48">
        <f t="shared" si="4"/>
        <v>24</v>
      </c>
      <c r="C48">
        <f t="shared" si="2"/>
        <v>6.9444444444444447E-4</v>
      </c>
      <c r="D48" s="1" t="e">
        <f t="shared" si="3"/>
        <v>#DIV/0!</v>
      </c>
      <c r="E48" s="17" t="e">
        <f>Table2047[[#This Row],[Mean maximum power]]/$C$9</f>
        <v>#DIV/0!</v>
      </c>
    </row>
    <row r="49" spans="2:5" x14ac:dyDescent="0.25">
      <c r="B49">
        <f t="shared" si="4"/>
        <v>25</v>
      </c>
      <c r="C49">
        <f t="shared" si="2"/>
        <v>6.6666666666666664E-4</v>
      </c>
      <c r="D49" s="1" t="e">
        <f t="shared" si="3"/>
        <v>#DIV/0!</v>
      </c>
      <c r="E49" s="17" t="e">
        <f>Table2047[[#This Row],[Mean maximum power]]/$C$9</f>
        <v>#DIV/0!</v>
      </c>
    </row>
    <row r="50" spans="2:5" x14ac:dyDescent="0.25">
      <c r="B50">
        <f t="shared" si="4"/>
        <v>26</v>
      </c>
      <c r="C50">
        <f t="shared" si="2"/>
        <v>6.4102564102564103E-4</v>
      </c>
      <c r="D50" s="1" t="e">
        <f t="shared" si="3"/>
        <v>#DIV/0!</v>
      </c>
      <c r="E50" s="17" t="e">
        <f>Table2047[[#This Row],[Mean maximum power]]/$C$9</f>
        <v>#DIV/0!</v>
      </c>
    </row>
    <row r="51" spans="2:5" x14ac:dyDescent="0.25">
      <c r="B51">
        <f t="shared" si="4"/>
        <v>27</v>
      </c>
      <c r="C51">
        <f t="shared" si="2"/>
        <v>6.1728395061728394E-4</v>
      </c>
      <c r="D51" s="1" t="e">
        <f t="shared" si="3"/>
        <v>#DIV/0!</v>
      </c>
      <c r="E51" s="17" t="e">
        <f>Table2047[[#This Row],[Mean maximum power]]/$C$9</f>
        <v>#DIV/0!</v>
      </c>
    </row>
    <row r="52" spans="2:5" x14ac:dyDescent="0.25">
      <c r="B52">
        <f t="shared" si="4"/>
        <v>28</v>
      </c>
      <c r="C52">
        <f t="shared" si="2"/>
        <v>5.9523809523809529E-4</v>
      </c>
      <c r="D52" s="1" t="e">
        <f t="shared" si="3"/>
        <v>#DIV/0!</v>
      </c>
      <c r="E52" s="17" t="e">
        <f>Table2047[[#This Row],[Mean maximum power]]/$C$9</f>
        <v>#DIV/0!</v>
      </c>
    </row>
    <row r="53" spans="2:5" x14ac:dyDescent="0.25">
      <c r="B53">
        <f t="shared" si="4"/>
        <v>29</v>
      </c>
      <c r="C53">
        <f t="shared" si="2"/>
        <v>5.7471264367816091E-4</v>
      </c>
      <c r="D53" s="1" t="e">
        <f t="shared" si="3"/>
        <v>#DIV/0!</v>
      </c>
      <c r="E53" s="17" t="e">
        <f>Table2047[[#This Row],[Mean maximum power]]/$C$9</f>
        <v>#DIV/0!</v>
      </c>
    </row>
    <row r="54" spans="2:5" x14ac:dyDescent="0.25">
      <c r="B54">
        <f t="shared" si="4"/>
        <v>30</v>
      </c>
      <c r="C54">
        <f t="shared" si="2"/>
        <v>5.5555555555555556E-4</v>
      </c>
      <c r="D54" s="1" t="e">
        <f t="shared" si="3"/>
        <v>#DIV/0!</v>
      </c>
      <c r="E54" s="17" t="e">
        <f>Table2047[[#This Row],[Mean maximum power]]/$C$9</f>
        <v>#DIV/0!</v>
      </c>
    </row>
    <row r="55" spans="2:5" x14ac:dyDescent="0.25">
      <c r="B55">
        <f t="shared" si="4"/>
        <v>31</v>
      </c>
      <c r="C55">
        <f t="shared" si="2"/>
        <v>5.3763440860215054E-4</v>
      </c>
      <c r="D55" s="1" t="e">
        <f t="shared" si="3"/>
        <v>#DIV/0!</v>
      </c>
      <c r="E55" s="17" t="e">
        <f>Table2047[[#This Row],[Mean maximum power]]/$C$9</f>
        <v>#DIV/0!</v>
      </c>
    </row>
    <row r="56" spans="2:5" x14ac:dyDescent="0.25">
      <c r="B56">
        <f t="shared" si="4"/>
        <v>32</v>
      </c>
      <c r="C56">
        <f t="shared" si="2"/>
        <v>5.2083333333333333E-4</v>
      </c>
      <c r="D56" s="1" t="e">
        <f t="shared" si="3"/>
        <v>#DIV/0!</v>
      </c>
      <c r="E56" s="17" t="e">
        <f>Table2047[[#This Row],[Mean maximum power]]/$C$9</f>
        <v>#DIV/0!</v>
      </c>
    </row>
    <row r="57" spans="2:5" x14ac:dyDescent="0.25">
      <c r="B57">
        <f t="shared" si="4"/>
        <v>33</v>
      </c>
      <c r="C57">
        <f t="shared" si="2"/>
        <v>5.0505050505050505E-4</v>
      </c>
      <c r="D57" s="1" t="e">
        <f t="shared" si="3"/>
        <v>#DIV/0!</v>
      </c>
      <c r="E57" s="17" t="e">
        <f>Table2047[[#This Row],[Mean maximum power]]/$C$9</f>
        <v>#DIV/0!</v>
      </c>
    </row>
    <row r="58" spans="2:5" x14ac:dyDescent="0.25">
      <c r="B58">
        <f t="shared" si="4"/>
        <v>34</v>
      </c>
      <c r="C58">
        <f t="shared" si="2"/>
        <v>4.9019607843137254E-4</v>
      </c>
      <c r="D58" s="1" t="e">
        <f t="shared" si="3"/>
        <v>#DIV/0!</v>
      </c>
      <c r="E58" s="17" t="e">
        <f>Table2047[[#This Row],[Mean maximum power]]/$C$9</f>
        <v>#DIV/0!</v>
      </c>
    </row>
    <row r="59" spans="2:5" x14ac:dyDescent="0.25">
      <c r="B59">
        <f t="shared" si="4"/>
        <v>35</v>
      </c>
      <c r="C59">
        <f t="shared" si="2"/>
        <v>4.7619047619047619E-4</v>
      </c>
      <c r="D59" s="1" t="e">
        <f t="shared" si="3"/>
        <v>#DIV/0!</v>
      </c>
      <c r="E59" s="17" t="e">
        <f>Table2047[[#This Row],[Mean maximum power]]/$C$9</f>
        <v>#DIV/0!</v>
      </c>
    </row>
    <row r="60" spans="2:5" x14ac:dyDescent="0.25">
      <c r="B60">
        <f t="shared" si="4"/>
        <v>36</v>
      </c>
      <c r="C60">
        <f t="shared" si="2"/>
        <v>4.6296296296296298E-4</v>
      </c>
      <c r="D60" s="1" t="e">
        <f t="shared" si="3"/>
        <v>#DIV/0!</v>
      </c>
      <c r="E60" s="17" t="e">
        <f>Table2047[[#This Row],[Mean maximum power]]/$C$9</f>
        <v>#DIV/0!</v>
      </c>
    </row>
    <row r="61" spans="2:5" x14ac:dyDescent="0.25">
      <c r="B61">
        <f t="shared" si="4"/>
        <v>37</v>
      </c>
      <c r="C61">
        <f t="shared" si="2"/>
        <v>4.5045045045045046E-4</v>
      </c>
      <c r="D61" s="1" t="e">
        <f t="shared" si="3"/>
        <v>#DIV/0!</v>
      </c>
      <c r="E61" s="17" t="e">
        <f>Table2047[[#This Row],[Mean maximum power]]/$C$9</f>
        <v>#DIV/0!</v>
      </c>
    </row>
    <row r="62" spans="2:5" x14ac:dyDescent="0.25">
      <c r="B62">
        <f t="shared" si="4"/>
        <v>38</v>
      </c>
      <c r="C62">
        <f t="shared" si="2"/>
        <v>4.3859649122807018E-4</v>
      </c>
      <c r="D62" s="1" t="e">
        <f t="shared" si="3"/>
        <v>#DIV/0!</v>
      </c>
      <c r="E62" s="17" t="e">
        <f>Table2047[[#This Row],[Mean maximum power]]/$C$9</f>
        <v>#DIV/0!</v>
      </c>
    </row>
    <row r="63" spans="2:5" x14ac:dyDescent="0.25">
      <c r="B63">
        <f t="shared" si="4"/>
        <v>39</v>
      </c>
      <c r="C63">
        <f t="shared" si="2"/>
        <v>4.2735042735042735E-4</v>
      </c>
      <c r="D63" s="1" t="e">
        <f t="shared" si="3"/>
        <v>#DIV/0!</v>
      </c>
      <c r="E63" s="17" t="e">
        <f>Table2047[[#This Row],[Mean maximum power]]/$C$9</f>
        <v>#DIV/0!</v>
      </c>
    </row>
    <row r="64" spans="2:5" x14ac:dyDescent="0.25">
      <c r="B64">
        <f t="shared" si="4"/>
        <v>40</v>
      </c>
      <c r="C64">
        <f t="shared" si="2"/>
        <v>4.1666666666666669E-4</v>
      </c>
      <c r="D64" s="1" t="e">
        <f t="shared" si="3"/>
        <v>#DIV/0!</v>
      </c>
      <c r="E64" s="17" t="e">
        <f>Table2047[[#This Row],[Mean maximum power]]/$C$9</f>
        <v>#DIV/0!</v>
      </c>
    </row>
    <row r="65" spans="2:5" x14ac:dyDescent="0.25">
      <c r="B65">
        <f t="shared" si="4"/>
        <v>41</v>
      </c>
      <c r="C65">
        <f t="shared" si="2"/>
        <v>4.0650406504065041E-4</v>
      </c>
      <c r="D65" s="1" t="e">
        <f t="shared" si="3"/>
        <v>#DIV/0!</v>
      </c>
      <c r="E65" s="17" t="e">
        <f>Table2047[[#This Row],[Mean maximum power]]/$C$9</f>
        <v>#DIV/0!</v>
      </c>
    </row>
    <row r="66" spans="2:5" x14ac:dyDescent="0.25">
      <c r="B66">
        <f t="shared" si="4"/>
        <v>42</v>
      </c>
      <c r="C66">
        <f t="shared" si="2"/>
        <v>3.9682539682539683E-4</v>
      </c>
      <c r="D66" s="1" t="e">
        <f t="shared" si="3"/>
        <v>#DIV/0!</v>
      </c>
      <c r="E66" s="17" t="e">
        <f>Table2047[[#This Row],[Mean maximum power]]/$C$9</f>
        <v>#DIV/0!</v>
      </c>
    </row>
    <row r="67" spans="2:5" x14ac:dyDescent="0.25">
      <c r="B67">
        <f t="shared" si="4"/>
        <v>43</v>
      </c>
      <c r="C67">
        <f t="shared" si="2"/>
        <v>3.875968992248062E-4</v>
      </c>
      <c r="D67" s="1" t="e">
        <f t="shared" si="3"/>
        <v>#DIV/0!</v>
      </c>
      <c r="E67" s="17" t="e">
        <f>Table2047[[#This Row],[Mean maximum power]]/$C$9</f>
        <v>#DIV/0!</v>
      </c>
    </row>
    <row r="68" spans="2:5" x14ac:dyDescent="0.25">
      <c r="B68">
        <f t="shared" si="4"/>
        <v>44</v>
      </c>
      <c r="C68">
        <f t="shared" si="2"/>
        <v>3.7878787878787879E-4</v>
      </c>
      <c r="D68" s="1" t="e">
        <f t="shared" si="3"/>
        <v>#DIV/0!</v>
      </c>
      <c r="E68" s="17" t="e">
        <f>Table2047[[#This Row],[Mean maximum power]]/$C$9</f>
        <v>#DIV/0!</v>
      </c>
    </row>
    <row r="69" spans="2:5" x14ac:dyDescent="0.25">
      <c r="B69">
        <f t="shared" si="4"/>
        <v>45</v>
      </c>
      <c r="C69">
        <f t="shared" si="2"/>
        <v>3.7037037037037035E-4</v>
      </c>
      <c r="D69" s="1" t="e">
        <f t="shared" si="3"/>
        <v>#DIV/0!</v>
      </c>
      <c r="E69" s="17" t="e">
        <f>Table2047[[#This Row],[Mean maximum power]]/$C$9</f>
        <v>#DIV/0!</v>
      </c>
    </row>
    <row r="70" spans="2:5" ht="17.100000000000001" customHeight="1" x14ac:dyDescent="0.25">
      <c r="B70">
        <f t="shared" si="4"/>
        <v>46</v>
      </c>
      <c r="C70">
        <f t="shared" si="2"/>
        <v>3.6231884057971015E-4</v>
      </c>
      <c r="D70" s="1" t="e">
        <f t="shared" si="3"/>
        <v>#DIV/0!</v>
      </c>
      <c r="E70" s="17" t="e">
        <f>Table2047[[#This Row],[Mean maximum power]]/$C$9</f>
        <v>#DIV/0!</v>
      </c>
    </row>
    <row r="71" spans="2:5" x14ac:dyDescent="0.25">
      <c r="B71">
        <f t="shared" si="4"/>
        <v>47</v>
      </c>
      <c r="C71">
        <f t="shared" si="2"/>
        <v>3.5460992907801421E-4</v>
      </c>
      <c r="D71" s="1" t="e">
        <f t="shared" si="3"/>
        <v>#DIV/0!</v>
      </c>
      <c r="E71" s="17" t="e">
        <f>Table2047[[#This Row],[Mean maximum power]]/$C$9</f>
        <v>#DIV/0!</v>
      </c>
    </row>
    <row r="72" spans="2:5" x14ac:dyDescent="0.25">
      <c r="B72">
        <f t="shared" si="4"/>
        <v>48</v>
      </c>
      <c r="C72">
        <f t="shared" si="2"/>
        <v>3.4722222222222224E-4</v>
      </c>
      <c r="D72" s="1" t="e">
        <f t="shared" si="3"/>
        <v>#DIV/0!</v>
      </c>
      <c r="E72" s="17" t="e">
        <f>Table2047[[#This Row],[Mean maximum power]]/$C$9</f>
        <v>#DIV/0!</v>
      </c>
    </row>
    <row r="73" spans="2:5" x14ac:dyDescent="0.25">
      <c r="B73">
        <f t="shared" si="4"/>
        <v>49</v>
      </c>
      <c r="C73">
        <f t="shared" si="2"/>
        <v>3.4013605442176868E-4</v>
      </c>
      <c r="D73" s="1" t="e">
        <f t="shared" si="3"/>
        <v>#DIV/0!</v>
      </c>
      <c r="E73" s="17" t="e">
        <f>Table2047[[#This Row],[Mean maximum power]]/$C$9</f>
        <v>#DIV/0!</v>
      </c>
    </row>
    <row r="74" spans="2:5" x14ac:dyDescent="0.25">
      <c r="B74">
        <f t="shared" si="4"/>
        <v>50</v>
      </c>
      <c r="C74">
        <f t="shared" si="2"/>
        <v>3.3333333333333332E-4</v>
      </c>
      <c r="D74" s="1" t="e">
        <f t="shared" si="3"/>
        <v>#DIV/0!</v>
      </c>
      <c r="E74" s="17" t="e">
        <f>Table2047[[#This Row],[Mean maximum power]]/$C$9</f>
        <v>#DIV/0!</v>
      </c>
    </row>
    <row r="75" spans="2:5" x14ac:dyDescent="0.25">
      <c r="B75">
        <f t="shared" si="4"/>
        <v>51</v>
      </c>
      <c r="C75">
        <f t="shared" si="2"/>
        <v>3.2679738562091501E-4</v>
      </c>
      <c r="D75" s="1" t="e">
        <f t="shared" si="3"/>
        <v>#DIV/0!</v>
      </c>
      <c r="E75" s="17" t="e">
        <f>Table2047[[#This Row],[Mean maximum power]]/$C$9</f>
        <v>#DIV/0!</v>
      </c>
    </row>
    <row r="76" spans="2:5" x14ac:dyDescent="0.25">
      <c r="B76">
        <f t="shared" si="4"/>
        <v>52</v>
      </c>
      <c r="C76">
        <f t="shared" si="2"/>
        <v>3.2051282051282051E-4</v>
      </c>
      <c r="D76" s="1" t="e">
        <f t="shared" si="3"/>
        <v>#DIV/0!</v>
      </c>
      <c r="E76" s="17" t="e">
        <f>Table2047[[#This Row],[Mean maximum power]]/$C$9</f>
        <v>#DIV/0!</v>
      </c>
    </row>
    <row r="77" spans="2:5" x14ac:dyDescent="0.25">
      <c r="B77">
        <f t="shared" si="4"/>
        <v>53</v>
      </c>
      <c r="C77">
        <f t="shared" si="2"/>
        <v>3.1446540880503143E-4</v>
      </c>
      <c r="D77" s="1" t="e">
        <f t="shared" si="3"/>
        <v>#DIV/0!</v>
      </c>
      <c r="E77" s="17" t="e">
        <f>Table2047[[#This Row],[Mean maximum power]]/$C$9</f>
        <v>#DIV/0!</v>
      </c>
    </row>
    <row r="78" spans="2:5" x14ac:dyDescent="0.25">
      <c r="B78">
        <f t="shared" si="4"/>
        <v>54</v>
      </c>
      <c r="C78">
        <f t="shared" si="2"/>
        <v>3.0864197530864197E-4</v>
      </c>
      <c r="D78" s="1" t="e">
        <f t="shared" si="3"/>
        <v>#DIV/0!</v>
      </c>
      <c r="E78" s="17" t="e">
        <f>Table2047[[#This Row],[Mean maximum power]]/$C$9</f>
        <v>#DIV/0!</v>
      </c>
    </row>
    <row r="79" spans="2:5" x14ac:dyDescent="0.25">
      <c r="B79">
        <f t="shared" si="4"/>
        <v>55</v>
      </c>
      <c r="C79">
        <f t="shared" si="2"/>
        <v>3.0303030303030303E-4</v>
      </c>
      <c r="D79" s="1" t="e">
        <f t="shared" si="3"/>
        <v>#DIV/0!</v>
      </c>
      <c r="E79" s="17" t="e">
        <f>Table2047[[#This Row],[Mean maximum power]]/$C$9</f>
        <v>#DIV/0!</v>
      </c>
    </row>
    <row r="80" spans="2:5" x14ac:dyDescent="0.25">
      <c r="B80">
        <f t="shared" si="4"/>
        <v>56</v>
      </c>
      <c r="C80">
        <f t="shared" si="2"/>
        <v>2.9761904761904765E-4</v>
      </c>
      <c r="D80" s="1" t="e">
        <f t="shared" si="3"/>
        <v>#DIV/0!</v>
      </c>
      <c r="E80" s="17" t="e">
        <f>Table2047[[#This Row],[Mean maximum power]]/$C$9</f>
        <v>#DIV/0!</v>
      </c>
    </row>
    <row r="81" spans="2:5" x14ac:dyDescent="0.25">
      <c r="B81">
        <f t="shared" si="4"/>
        <v>57</v>
      </c>
      <c r="C81">
        <f t="shared" si="2"/>
        <v>2.9239766081871346E-4</v>
      </c>
      <c r="D81" s="1" t="e">
        <f t="shared" si="3"/>
        <v>#DIV/0!</v>
      </c>
      <c r="E81" s="17" t="e">
        <f>Table2047[[#This Row],[Mean maximum power]]/$C$9</f>
        <v>#DIV/0!</v>
      </c>
    </row>
    <row r="82" spans="2:5" x14ac:dyDescent="0.25">
      <c r="B82">
        <f t="shared" si="4"/>
        <v>58</v>
      </c>
      <c r="C82">
        <f t="shared" si="2"/>
        <v>2.8735632183908046E-4</v>
      </c>
      <c r="D82" s="1" t="e">
        <f t="shared" si="3"/>
        <v>#DIV/0!</v>
      </c>
      <c r="E82" s="17" t="e">
        <f>Table2047[[#This Row],[Mean maximum power]]/$C$9</f>
        <v>#DIV/0!</v>
      </c>
    </row>
    <row r="83" spans="2:5" x14ac:dyDescent="0.25">
      <c r="B83">
        <f t="shared" si="4"/>
        <v>59</v>
      </c>
      <c r="C83">
        <f t="shared" si="2"/>
        <v>2.824858757062147E-4</v>
      </c>
      <c r="D83" s="1" t="e">
        <f t="shared" si="3"/>
        <v>#DIV/0!</v>
      </c>
      <c r="E83" s="17" t="e">
        <f>Table2047[[#This Row],[Mean maximum power]]/$C$9</f>
        <v>#DIV/0!</v>
      </c>
    </row>
    <row r="84" spans="2:5" x14ac:dyDescent="0.25">
      <c r="B84">
        <f t="shared" si="4"/>
        <v>60</v>
      </c>
      <c r="C84">
        <f t="shared" si="2"/>
        <v>2.7777777777777778E-4</v>
      </c>
      <c r="D84" s="1" t="e">
        <f t="shared" si="3"/>
        <v>#DIV/0!</v>
      </c>
      <c r="E84" s="17" t="e">
        <f>Table2047[[#This Row],[Mean maximum power]]/$C$9</f>
        <v>#DIV/0!</v>
      </c>
    </row>
  </sheetData>
  <mergeCells count="1">
    <mergeCell ref="D1:F3"/>
  </mergeCells>
  <hyperlinks>
    <hyperlink ref="D1:F3" r:id="rId1" display="Enter average power and duration for your 6minute/2000m test in the blue cells below. See https://www.concept2.co.uk/indoor-rowers/training/calculators/watts-calculator for power/pace conversions." xr:uid="{B95BD72B-B86D-4588-AD56-CE732C19095B}"/>
  </hyperlinks>
  <pageMargins left="0.25" right="0.25" top="0.75" bottom="0.75" header="0.3" footer="0.3"/>
  <pageSetup paperSize="8" orientation="landscape" horizontalDpi="4294967292" verticalDpi="4294967292" r:id="rId2"/>
  <drawing r:id="rId3"/>
  <tableParts count="3"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12</vt:i4>
      </vt:variant>
    </vt:vector>
  </HeadingPairs>
  <TitlesOfParts>
    <vt:vector size="15" baseType="lpstr">
      <vt:lpstr>Harjoitusalueet kriittinen teho</vt:lpstr>
      <vt:lpstr>Training zones 6min OR 2000m</vt:lpstr>
      <vt:lpstr>Training zones 20min OR 5000m</vt:lpstr>
      <vt:lpstr>'Training zones 20min OR 5000m'!MMP</vt:lpstr>
      <vt:lpstr>'Training zones 6min OR 2000m'!MMP</vt:lpstr>
      <vt:lpstr>MMP</vt:lpstr>
      <vt:lpstr>'Training zones 20min OR 5000m'!x</vt:lpstr>
      <vt:lpstr>'Training zones 6min OR 2000m'!x</vt:lpstr>
      <vt:lpstr>x</vt:lpstr>
      <vt:lpstr>'Training zones 20min OR 5000m'!xMax</vt:lpstr>
      <vt:lpstr>'Training zones 6min OR 2000m'!xMax</vt:lpstr>
      <vt:lpstr>xMax</vt:lpstr>
      <vt:lpstr>'Training zones 20min OR 5000m'!xMin</vt:lpstr>
      <vt:lpstr>'Training zones 6min OR 2000m'!xMin</vt:lpstr>
      <vt:lpstr>xMin</vt:lpstr>
    </vt:vector>
  </TitlesOfParts>
  <Company>University Of Jyväskylä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Lehtonen, Elias</dc:creator>
  <cp:lastModifiedBy>Elias Lehtonen</cp:lastModifiedBy>
  <cp:lastPrinted>2020-06-04T12:30:07Z</cp:lastPrinted>
  <dcterms:created xsi:type="dcterms:W3CDTF">2018-02-27T14:48:52Z</dcterms:created>
  <dcterms:modified xsi:type="dcterms:W3CDTF">2021-10-13T11:53:49Z</dcterms:modified>
</cp:coreProperties>
</file>