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i.ronnqvist\Desktop\puuvenesoutu 2023\"/>
    </mc:Choice>
  </mc:AlternateContent>
  <xr:revisionPtr revIDLastSave="0" documentId="8_{C07E459B-7903-4D65-B42A-1E8BC11D35C8}" xr6:coauthVersionLast="47" xr6:coauthVersionMax="47" xr10:uidLastSave="{00000000-0000-0000-0000-000000000000}"/>
  <bookViews>
    <workbookView xWindow="28680" yWindow="-120" windowWidth="29040" windowHeight="15840" firstSheet="1" activeTab="6" xr2:uid="{BC8A2175-CC63-4572-8AB6-D8DE12FC2996}"/>
  </bookViews>
  <sheets>
    <sheet name="Pistetilanne" sheetId="7" r:id="rId1"/>
    <sheet name="PV 1 km, PV viesti ja 10 km" sheetId="9" r:id="rId2"/>
    <sheet name="Lahti tulokset ja pisteet" sheetId="8" r:id="rId3"/>
    <sheet name="Pirkan pisteet" sheetId="5" r:id="rId4"/>
    <sheet name="Pirkan tulokset" sheetId="6" r:id="rId5"/>
    <sheet name="Pisteet Sulkavan jälkeen" sheetId="4" r:id="rId6"/>
    <sheet name="Sulkava tulokset" sheetId="1" r:id="rId7"/>
  </sheets>
  <definedNames>
    <definedName name="_xlcn.WorksheetConnection_SulkavatuloksetC1D961" hidden="1">'Sulkava tulokset'!$C$1:$D$96</definedName>
  </definedNames>
  <calcPr calcId="191028"/>
  <pivotCaches>
    <pivotCache cacheId="0" r:id="rId8"/>
    <pivotCache cacheId="1" r:id="rId9"/>
    <pivotCache cacheId="2" r:id="rId10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ulkava tulokset!$C$1:$D$9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7" l="1"/>
  <c r="B35" i="7"/>
  <c r="D27" i="7"/>
  <c r="E27" i="7"/>
  <c r="D28" i="7"/>
  <c r="E28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E4" i="7"/>
  <c r="E29" i="7" s="1"/>
  <c r="D4" i="7"/>
  <c r="J31" i="9"/>
  <c r="F29" i="9"/>
  <c r="C29" i="9"/>
  <c r="G29" i="9" s="1"/>
  <c r="H5" i="7"/>
  <c r="H6" i="7"/>
  <c r="H7" i="7"/>
  <c r="H8" i="7"/>
  <c r="H9" i="7"/>
  <c r="H10" i="7"/>
  <c r="H11" i="7"/>
  <c r="H12" i="7"/>
  <c r="H13" i="7"/>
  <c r="H14" i="7"/>
  <c r="H4" i="7"/>
  <c r="G5" i="7"/>
  <c r="G6" i="7"/>
  <c r="G7" i="7"/>
  <c r="G8" i="7"/>
  <c r="G9" i="7"/>
  <c r="G10" i="7"/>
  <c r="G11" i="7"/>
  <c r="G12" i="7"/>
  <c r="G13" i="7"/>
  <c r="G14" i="7"/>
  <c r="G4" i="7"/>
  <c r="C35" i="8"/>
  <c r="H19" i="8"/>
  <c r="I99" i="1"/>
  <c r="B26" i="7"/>
  <c r="B34" i="7"/>
  <c r="B29" i="7"/>
  <c r="B27" i="7"/>
  <c r="B22" i="7"/>
  <c r="B33" i="7"/>
  <c r="B15" i="7"/>
  <c r="B24" i="7"/>
  <c r="B11" i="7"/>
  <c r="B18" i="7"/>
  <c r="B16" i="7"/>
  <c r="B21" i="7"/>
  <c r="B19" i="7"/>
  <c r="B17" i="7"/>
  <c r="B20" i="7"/>
  <c r="B12" i="7"/>
  <c r="B14" i="7"/>
  <c r="B13" i="7"/>
  <c r="B9" i="7"/>
  <c r="B10" i="7"/>
  <c r="B8" i="7"/>
  <c r="B6" i="7"/>
  <c r="B7" i="7"/>
  <c r="B4" i="7"/>
  <c r="B36" i="7"/>
  <c r="B30" i="7"/>
  <c r="B23" i="7"/>
  <c r="B31" i="7"/>
  <c r="B32" i="7"/>
  <c r="B28" i="7"/>
  <c r="K33" i="7"/>
  <c r="B25" i="7"/>
  <c r="B5" i="7"/>
  <c r="B38" i="7" l="1"/>
  <c r="H15" i="7"/>
  <c r="G17" i="7" s="1"/>
  <c r="D31" i="7" s="1"/>
  <c r="D32" i="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D997BB0-CE05-427F-8FA4-5096D29B2169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1D09518-2BE1-452D-AF5E-1A2EA02D36BC}" name="WorksheetConnection_Sulkava tulokset!$C$1:$D$96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ulkavatuloksetC1D961"/>
        </x15:connection>
      </ext>
    </extLst>
  </connection>
</connections>
</file>

<file path=xl/sharedStrings.xml><?xml version="1.0" encoding="utf-8"?>
<sst xmlns="http://schemas.openxmlformats.org/spreadsheetml/2006/main" count="1465" uniqueCount="527">
  <si>
    <t>Sulkava pienveneiden pitkän matkan SM 8.6</t>
  </si>
  <si>
    <t>Nimi</t>
  </si>
  <si>
    <t>Seura</t>
  </si>
  <si>
    <t>Sarja</t>
  </si>
  <si>
    <t>Aika</t>
  </si>
  <si>
    <t>Sijoitus</t>
  </si>
  <si>
    <t>Veneen numero</t>
  </si>
  <si>
    <t>Heikki Karjaluoto</t>
  </si>
  <si>
    <t>Oulun Kilpa-Veljet</t>
  </si>
  <si>
    <t>Yksinsoutu, miehet yleinen</t>
  </si>
  <si>
    <t>1.</t>
  </si>
  <si>
    <t>Pekka Mäkelä</t>
  </si>
  <si>
    <t>Takon Soutajat</t>
  </si>
  <si>
    <t>2.</t>
  </si>
  <si>
    <t>Joni Närhi</t>
  </si>
  <si>
    <t>Kouvolan Soutajat</t>
  </si>
  <si>
    <t>3.</t>
  </si>
  <si>
    <t>Samu Taina</t>
  </si>
  <si>
    <t>Voiton Soutajat</t>
  </si>
  <si>
    <t>4.</t>
  </si>
  <si>
    <t>Topi Kokko</t>
  </si>
  <si>
    <t>SU-41</t>
  </si>
  <si>
    <t>5.</t>
  </si>
  <si>
    <t>Aki Järvelä</t>
  </si>
  <si>
    <t>Iso-Mustajärven Urheilijat</t>
  </si>
  <si>
    <t>6.</t>
  </si>
  <si>
    <t>Viljami Pätäri</t>
  </si>
  <si>
    <t>KESKEYTTÄNYT</t>
  </si>
  <si>
    <t>Tomi Silvonen</t>
  </si>
  <si>
    <t>Yksinsoutu, miehet yli 40 v.</t>
  </si>
  <si>
    <t>Mikko Hölsä</t>
  </si>
  <si>
    <t>Matti Kurki</t>
  </si>
  <si>
    <t>Hollon Urheilijat -46</t>
  </si>
  <si>
    <t>Ossi Hämäläinen</t>
  </si>
  <si>
    <t>Hämeenlinnan Latu</t>
  </si>
  <si>
    <t>Panu Eerola</t>
  </si>
  <si>
    <t>Kari Aronen</t>
  </si>
  <si>
    <t>Vihtavuoren Pamaus</t>
  </si>
  <si>
    <t>Jussi Aapro</t>
  </si>
  <si>
    <t>7.</t>
  </si>
  <si>
    <t>Rauno Tolvanen</t>
  </si>
  <si>
    <t>8.</t>
  </si>
  <si>
    <t>Marko Leppämäki</t>
  </si>
  <si>
    <t>Yksinsoutu miehet yli 50 v.</t>
  </si>
  <si>
    <t>Juha-Matti Valkama</t>
  </si>
  <si>
    <t>Keravan Urheilijat</t>
  </si>
  <si>
    <t>Pekka Miilumäki</t>
  </si>
  <si>
    <t>Nesteen Soutajat</t>
  </si>
  <si>
    <t>Janne Kukkonen</t>
  </si>
  <si>
    <t>Harri Miettinen</t>
  </si>
  <si>
    <t>Joutsenon Kullervo</t>
  </si>
  <si>
    <t>Reijo Lahtonen</t>
  </si>
  <si>
    <t>Arto Toivanen</t>
  </si>
  <si>
    <t>Juha Karttunen</t>
  </si>
  <si>
    <t>Tatu Vesteri</t>
  </si>
  <si>
    <t>9.</t>
  </si>
  <si>
    <t>Marko Tompuri</t>
  </si>
  <si>
    <t>Mikkelin Soutajat</t>
  </si>
  <si>
    <t>EI LÄHTENYT</t>
  </si>
  <si>
    <t>Markku Manni</t>
  </si>
  <si>
    <t xml:space="preserve">Virtain Urheilijat </t>
  </si>
  <si>
    <t>Yksinsoutu miehet yli 60 v.</t>
  </si>
  <si>
    <t>Arto Muhonen</t>
  </si>
  <si>
    <t>Ari Kankkunen</t>
  </si>
  <si>
    <t>Harry Hellsten</t>
  </si>
  <si>
    <t>Kaukaan Lyly</t>
  </si>
  <si>
    <t>Lars Svenskberg</t>
  </si>
  <si>
    <t>Lohjan Seudun Soutajat</t>
  </si>
  <si>
    <t>Yksinsoutu miehet yli 70 v.</t>
  </si>
  <si>
    <t>Jouko Tyrkäs</t>
  </si>
  <si>
    <t>Tanja Jantunen</t>
  </si>
  <si>
    <t>Yksinsoutu naiset yleinen</t>
  </si>
  <si>
    <t>Sanna Piili</t>
  </si>
  <si>
    <t>Yksinsoutu naiset yli 40 v.</t>
  </si>
  <si>
    <t>Eija Kangas</t>
  </si>
  <si>
    <t>Sini Koskinen</t>
  </si>
  <si>
    <t>Kirsi Korpijärvi</t>
  </si>
  <si>
    <t>Yksinsoutu naiset yli 50 v.</t>
  </si>
  <si>
    <t>Anu Takala</t>
  </si>
  <si>
    <t>Anja Vehman</t>
  </si>
  <si>
    <t>Smark</t>
  </si>
  <si>
    <t>Maija Sallinen</t>
  </si>
  <si>
    <t>Yksinsoutu naiset yli 60 v.</t>
  </si>
  <si>
    <t>Leila Mainiemi</t>
  </si>
  <si>
    <t>Forssan Salama</t>
  </si>
  <si>
    <t>Jouni Ponnikas ja Pauli Turtinen</t>
  </si>
  <si>
    <t>Vuorosoutu miehet yleinen</t>
  </si>
  <si>
    <t>Markus Rantanen ja Antti Juntunen</t>
  </si>
  <si>
    <t xml:space="preserve">Kaarinan Soutajat ry </t>
  </si>
  <si>
    <t>Toni Tainio ja Vesa Tainio</t>
  </si>
  <si>
    <t>Turun Soutajat</t>
  </si>
  <si>
    <t>Tero Haiko ja Mikko Paalumäki</t>
  </si>
  <si>
    <t>Vuorosoutu miehet yli 40 v.</t>
  </si>
  <si>
    <t>Markko Lehtosalo ja Esa Eskelinen</t>
  </si>
  <si>
    <t>Pakilan Veto</t>
  </si>
  <si>
    <t>Vuorosoutu miehet yli 50 v.</t>
  </si>
  <si>
    <t>Arto Tilaeus ja Jari Tolvanen</t>
  </si>
  <si>
    <t>Petri Juuti ja Tapio Passinen</t>
  </si>
  <si>
    <t>Juha Hulkkonen ja Tapio Rummukainen</t>
  </si>
  <si>
    <t xml:space="preserve"> Vuorosoutu miehet yli 60v.</t>
  </si>
  <si>
    <t>Kari Mannonen ja Erkki Arponen</t>
  </si>
  <si>
    <t>Aimo Väisänen ja Leino Nisula</t>
  </si>
  <si>
    <t xml:space="preserve"> Vuorosoutu miehet yli 70 v.</t>
  </si>
  <si>
    <t>Tuija Kilpeläinen ja Pinja Kilpeläinen</t>
  </si>
  <si>
    <t xml:space="preserve"> Vuorosoutu naiset yleinen</t>
  </si>
  <si>
    <t>Irene Lindström ja Kirsi Ruottinen</t>
  </si>
  <si>
    <t>Aki Väisänen ja Iina Kukkonen</t>
  </si>
  <si>
    <t xml:space="preserve"> Vuorosoutu sekasarja yleinen</t>
  </si>
  <si>
    <t>Anssi Tanninen ja Maarit Tanninen</t>
  </si>
  <si>
    <t xml:space="preserve"> Vuorosoutu sekasarja yli 40 v.</t>
  </si>
  <si>
    <t>Miska Arminen ja Mari Vehviläinen</t>
  </si>
  <si>
    <t>NULL</t>
  </si>
  <si>
    <t>Ari Ilola ja Tytti Pelkonen</t>
  </si>
  <si>
    <t xml:space="preserve"> Vuorosoutu sekasarja yli 50 v.</t>
  </si>
  <si>
    <t>Esa Melanen ja Eila Melanen</t>
  </si>
  <si>
    <t xml:space="preserve"> Vuorosoutu sekasarja yli 60 v.</t>
  </si>
  <si>
    <t>Carita Tillander ja Tapio Makkonen</t>
  </si>
  <si>
    <t>Sipoon Kanoottiklubi</t>
  </si>
  <si>
    <t xml:space="preserve"> Vuorosoutu sekasarja yli 70 v.</t>
  </si>
  <si>
    <t>Niilo Lehtoen ja Urho Lehtonen</t>
  </si>
  <si>
    <t>Vuorosoutu miehet alle 18 v. LA 30KM</t>
  </si>
  <si>
    <t>Ari Orava ja JoukoVaali</t>
  </si>
  <si>
    <t>Parisoutu miehet yleinen</t>
  </si>
  <si>
    <t>Niko Närhi ja Jarkko Karjalainen</t>
  </si>
  <si>
    <t>Puumalan Hiihtäjät</t>
  </si>
  <si>
    <t>Asko Toropainen ja Valle Teho</t>
  </si>
  <si>
    <t>Juha Kontiainen ja Olli Kontiainen</t>
  </si>
  <si>
    <t>Jarkko Hiltunen ja Tomi Lähteenoja</t>
  </si>
  <si>
    <t xml:space="preserve"> Parisoutu miehet yli 40 v.</t>
  </si>
  <si>
    <t>Aaro Aaltonen ja Kai Kuusenmäki</t>
  </si>
  <si>
    <t>Lasse-Matti Björkstedt ja Keijo Vartiainen</t>
  </si>
  <si>
    <t>Niemen Soutajat</t>
  </si>
  <si>
    <t xml:space="preserve">  Parisoutu miehet yli 50 v.</t>
  </si>
  <si>
    <t>Pasi Herranen ja Jouko Kinnunen</t>
  </si>
  <si>
    <t>Timo Dyster ja Reijo Parkkinen</t>
  </si>
  <si>
    <t>Tero Mononen ja Marko Pönni</t>
  </si>
  <si>
    <t>Rauno Kuokkanen  ja Jari Kuitunen</t>
  </si>
  <si>
    <t xml:space="preserve">  Parisoutu miehet yli 60 v.</t>
  </si>
  <si>
    <t>Mauri Hautala ja Erkki Virkalahti</t>
  </si>
  <si>
    <t>Hannu Manninen ja Jorma Aho</t>
  </si>
  <si>
    <t>Arto Matikainen ja Kyösti Vesterinen</t>
  </si>
  <si>
    <t xml:space="preserve">  Parisoutu miehet yli 70 v.</t>
  </si>
  <si>
    <t>Kirsi-Maria Pänttönen ja Tuija Kajamäki</t>
  </si>
  <si>
    <t>Nokian Veneilijät</t>
  </si>
  <si>
    <t xml:space="preserve"> Parisoutu naiset yleinen</t>
  </si>
  <si>
    <t>Marika Kallio ja Maria Viitahalme</t>
  </si>
  <si>
    <t>Ikaalisten Soutajat</t>
  </si>
  <si>
    <t>Julia Lappalainen ja Anna-Kaisa Luukkonen</t>
  </si>
  <si>
    <t>Pirjo Mäki-Karvia ja Päivi Haapaniemi-Kokko</t>
  </si>
  <si>
    <t xml:space="preserve">  Parisoutu naiset yli 40 v.</t>
  </si>
  <si>
    <t>Aila Salo ja Mari Vähävihu</t>
  </si>
  <si>
    <t xml:space="preserve">  Parisoutu naiset yli 50 v.</t>
  </si>
  <si>
    <t>Mari Ruokonen ja Päivi Mäenpää</t>
  </si>
  <si>
    <t>Vuokko Kolehmainen ja Jaana Valtonen</t>
  </si>
  <si>
    <t xml:space="preserve">  Parisoutu naiset yli 60 v.</t>
  </si>
  <si>
    <t>Marketta Lamberg ja Paavo Salonen</t>
  </si>
  <si>
    <t xml:space="preserve"> Parisoutu sekasarja yleinen</t>
  </si>
  <si>
    <t>Reetta Solala ja Jussi Naskali</t>
  </si>
  <si>
    <t>Markus Mustelin ja Mariana Mustelin</t>
  </si>
  <si>
    <t>SMARK</t>
  </si>
  <si>
    <t>Joni Solonen ja Eveliina Gärdström</t>
  </si>
  <si>
    <t>Seija Kontinen ja Martti Kontinen</t>
  </si>
  <si>
    <t>Elisa Aunola ja Seppo Rellman</t>
  </si>
  <si>
    <t xml:space="preserve">  Parisoutu sekasarja yli 40 v.</t>
  </si>
  <si>
    <t>Anne Järvenpää ja Tuomas Niinisalo</t>
  </si>
  <si>
    <t>Jukka Haikonen ja Tarita Vähä-Vahe</t>
  </si>
  <si>
    <t xml:space="preserve">  Parisoutu sekasarja yli 50 v.</t>
  </si>
  <si>
    <t>Jorma Kuronen ja Anneli Lintukangas</t>
  </si>
  <si>
    <t>Airoteam</t>
  </si>
  <si>
    <t>Taina Joskitt ja Heikki Joskitt</t>
  </si>
  <si>
    <t xml:space="preserve">Ritva Reponen ja Matti Reponen </t>
  </si>
  <si>
    <t xml:space="preserve">  Parisoutu sekasarja yli 60 v.</t>
  </si>
  <si>
    <t>Johanna Mörö ja Kimmo Mörö</t>
  </si>
  <si>
    <t>Marja Liedes-Kauppila ja Timo Kauppila</t>
  </si>
  <si>
    <t>Mervi Varheenmaa ja markku Honkasalo</t>
  </si>
  <si>
    <t>Eva Hammarberg ja Mauno Myllymäki</t>
  </si>
  <si>
    <t xml:space="preserve">  </t>
  </si>
  <si>
    <t>Pisteet</t>
  </si>
  <si>
    <t>Grand Total</t>
  </si>
  <si>
    <t>Sum of Pisteet</t>
  </si>
  <si>
    <t>Row Labels</t>
  </si>
  <si>
    <t>Kaarinan Soutajat ry</t>
  </si>
  <si>
    <t>Virtain Urheilijat</t>
  </si>
  <si>
    <t>PISTEEET SULKAVAN JÄLKEEN</t>
  </si>
  <si>
    <t>PISTEET SULKAVA</t>
  </si>
  <si>
    <t>(blank)</t>
  </si>
  <si>
    <t>NESTEEN SOUTAJAT</t>
  </si>
  <si>
    <t>Puumalan hiihtäjät</t>
  </si>
  <si>
    <t>TURUN SOUTAJAT</t>
  </si>
  <si>
    <t>KAARINAN URHEILIJAT</t>
  </si>
  <si>
    <t>JOUTSENON KULLERVO</t>
  </si>
  <si>
    <t>SYSMÄN SISU</t>
  </si>
  <si>
    <t>LAPPEENRANNAN SOUTAJAT</t>
  </si>
  <si>
    <t>ISO-MUSTAJÄRVEN URHEILIJAT</t>
  </si>
  <si>
    <t>VALKEAKOSKEN VESIV.</t>
  </si>
  <si>
    <t>NIEMEN SOUTAJAT</t>
  </si>
  <si>
    <t>MIKKELIN SOUTAJAT</t>
  </si>
  <si>
    <t>FORSSAN SALAMA</t>
  </si>
  <si>
    <t>KAARINAN SOUTAJAT</t>
  </si>
  <si>
    <t>LOHJAN SEUDUN SOUTAJAT</t>
  </si>
  <si>
    <t>HÄMEENLINNAN LATU</t>
  </si>
  <si>
    <t>HOLLOLAN URH-46</t>
  </si>
  <si>
    <t>IKAALISTEN SOUTAJAT</t>
  </si>
  <si>
    <t>OULUN KILPA-VELJET</t>
  </si>
  <si>
    <t>VIHTAVUOREN PAMAUS</t>
  </si>
  <si>
    <t>KERAVAN URHEILIJAT</t>
  </si>
  <si>
    <t>NOKIAN VENEILIJÄT</t>
  </si>
  <si>
    <t>TAKON SOUTAJAT</t>
  </si>
  <si>
    <t>VIRTAIN URHEILIJAT</t>
  </si>
  <si>
    <t>KOUVOLAN SOUTAJAT</t>
  </si>
  <si>
    <t>PISTEET PIRKKA</t>
  </si>
  <si>
    <t>Pirkan Soutu</t>
  </si>
  <si>
    <t>SM YKSINS MYL</t>
  </si>
  <si>
    <t>Sija</t>
  </si>
  <si>
    <t>Nro</t>
  </si>
  <si>
    <t>Tulos</t>
  </si>
  <si>
    <t>Kerrat</t>
  </si>
  <si>
    <t>HEIKKI KARJALUOTO</t>
  </si>
  <si>
    <t>1.26.05</t>
  </si>
  <si>
    <t>JONI NÄRHI</t>
  </si>
  <si>
    <t>1.26.09</t>
  </si>
  <si>
    <t>PEKKA MÄKELÄ</t>
  </si>
  <si>
    <t>Aikasakko 64  sekuntia</t>
  </si>
  <si>
    <t>31.7.2023 10.56.38</t>
  </si>
  <si>
    <t>Page 1 of 42</t>
  </si>
  <si>
    <t>SM YKSINS M40</t>
  </si>
  <si>
    <t>MIKKO HÖLSÄ</t>
  </si>
  <si>
    <t>1.31.40</t>
  </si>
  <si>
    <t>MATTI KURKI</t>
  </si>
  <si>
    <t>1.32.36</t>
  </si>
  <si>
    <t>OSSI HÄMÄLÄINEN</t>
  </si>
  <si>
    <t>1.35.47</t>
  </si>
  <si>
    <t>MIIKKA NASKALI</t>
  </si>
  <si>
    <t>1.35.59</t>
  </si>
  <si>
    <t>TERO TOLVANEN</t>
  </si>
  <si>
    <t>1.41.27</t>
  </si>
  <si>
    <t>JUSSI AAPRO</t>
  </si>
  <si>
    <t>1.41.45</t>
  </si>
  <si>
    <t>Page 2 of 42</t>
  </si>
  <si>
    <t>Jani Peltotalo</t>
  </si>
  <si>
    <t>Keskeytti</t>
  </si>
  <si>
    <t>SM YKSINS M50</t>
  </si>
  <si>
    <t>JUHA-MATTI VALKAMA</t>
  </si>
  <si>
    <t>1.25.32</t>
  </si>
  <si>
    <t>MARKO LEPPÄMÄKI</t>
  </si>
  <si>
    <t>1.25.50</t>
  </si>
  <si>
    <t>REIJO LAHTONEN</t>
  </si>
  <si>
    <t>1.37.18</t>
  </si>
  <si>
    <t>ARTO TOIVANEN</t>
  </si>
  <si>
    <t>1.37.23</t>
  </si>
  <si>
    <t>JUHA KARTTUNEN</t>
  </si>
  <si>
    <t>1.44.00</t>
  </si>
  <si>
    <t>Page 3 of 42</t>
  </si>
  <si>
    <t>SM YKSINS M60</t>
  </si>
  <si>
    <t>MARKKU MANNI</t>
  </si>
  <si>
    <t>1.33.35</t>
  </si>
  <si>
    <t>JARI SORSA</t>
  </si>
  <si>
    <t>1.37.07</t>
  </si>
  <si>
    <t>JUHA PERÄTALO</t>
  </si>
  <si>
    <t>1.40.51</t>
  </si>
  <si>
    <t>Page 4 of 42</t>
  </si>
  <si>
    <t>SM YKSINS M70</t>
  </si>
  <si>
    <t>JUKKA VÄNNI</t>
  </si>
  <si>
    <t>1.35.02</t>
  </si>
  <si>
    <t>LARS SVENSKBERG</t>
  </si>
  <si>
    <t>1.44.01</t>
  </si>
  <si>
    <t>JOUKO SÄLLINEN</t>
  </si>
  <si>
    <t>1.51.30</t>
  </si>
  <si>
    <t>Page 5 of 42</t>
  </si>
  <si>
    <t>SM YKSINS M-23</t>
  </si>
  <si>
    <t>NICHOLAS KOSONEN</t>
  </si>
  <si>
    <t>0.46.45</t>
  </si>
  <si>
    <t>SOUTAJAT</t>
  </si>
  <si>
    <t>Page 6 of 42</t>
  </si>
  <si>
    <t>SM YKSINS NYL</t>
  </si>
  <si>
    <t>SANNA PIILI</t>
  </si>
  <si>
    <t>1.37.53</t>
  </si>
  <si>
    <t>SUVI KARJALUOTO</t>
  </si>
  <si>
    <t>1.44.26</t>
  </si>
  <si>
    <t>EVELIINA MELLIN</t>
  </si>
  <si>
    <t>1.52.16</t>
  </si>
  <si>
    <t>Page 7 of 42</t>
  </si>
  <si>
    <t>SM YKSINS N40</t>
  </si>
  <si>
    <t>EIJA SAIRANEN</t>
  </si>
  <si>
    <t>1.41.04</t>
  </si>
  <si>
    <t>MARIKA KALLIO</t>
  </si>
  <si>
    <t>1.46.44</t>
  </si>
  <si>
    <t>EIJA KANGAS</t>
  </si>
  <si>
    <t>1.49.33</t>
  </si>
  <si>
    <t>Page 8 of 42</t>
  </si>
  <si>
    <t>SM YKSINS N50</t>
  </si>
  <si>
    <t>ANU TAKALA</t>
  </si>
  <si>
    <t>1.46.33</t>
  </si>
  <si>
    <t>Page 9 of 42</t>
  </si>
  <si>
    <t>SM YKSINS N60</t>
  </si>
  <si>
    <t>ANNELI MÖRÄ-LEINO</t>
  </si>
  <si>
    <t>MERVI VARHEENMAA</t>
  </si>
  <si>
    <t>2.17.53</t>
  </si>
  <si>
    <t>Page 10 of 42</t>
  </si>
  <si>
    <t>SM YKSINS N-23</t>
  </si>
  <si>
    <t>PINJA KILPELÄINEN</t>
  </si>
  <si>
    <t>0.57.03</t>
  </si>
  <si>
    <t>Page 11 of 42</t>
  </si>
  <si>
    <t>SM VUOROS MYL</t>
  </si>
  <si>
    <t>MARKUS RANTANEN</t>
  </si>
  <si>
    <t>1.31.28</t>
  </si>
  <si>
    <t xml:space="preserve"> </t>
  </si>
  <si>
    <t>ANTTI JUNTUNEN</t>
  </si>
  <si>
    <t>HENRY VIHOLAINEN</t>
  </si>
  <si>
    <t>1.33.14</t>
  </si>
  <si>
    <t>OTTO VIHOLAINEN</t>
  </si>
  <si>
    <t>Page 12 of 42</t>
  </si>
  <si>
    <t>SM VUOROS M50</t>
  </si>
  <si>
    <t>ARI ILOLA</t>
  </si>
  <si>
    <t>1.35.14</t>
  </si>
  <si>
    <t>JOUKO PEIPINEN</t>
  </si>
  <si>
    <t>TAPIO PASSINEN</t>
  </si>
  <si>
    <t>1.55.52</t>
  </si>
  <si>
    <t>MARKUS STRANDSTRÖM</t>
  </si>
  <si>
    <t>Page 13 of 42</t>
  </si>
  <si>
    <t>SM VUOROS M60</t>
  </si>
  <si>
    <t>JUHA HULKKONEN</t>
  </si>
  <si>
    <t>1.40.42</t>
  </si>
  <si>
    <t>TAPIO RUMMUKAINEN</t>
  </si>
  <si>
    <t>EERO MÄKIPELTO</t>
  </si>
  <si>
    <t>1.42.58</t>
  </si>
  <si>
    <t>LEINO NISULA</t>
  </si>
  <si>
    <t>Page 14 of 42</t>
  </si>
  <si>
    <t>SM PARIS MYL</t>
  </si>
  <si>
    <t>ARI ORAVA</t>
  </si>
  <si>
    <t>1.19.23</t>
  </si>
  <si>
    <t>JOUKO VAALI</t>
  </si>
  <si>
    <t>JANNE KUKKONEN</t>
  </si>
  <si>
    <t>1.19.56</t>
  </si>
  <si>
    <t>MIKA SISTONEN</t>
  </si>
  <si>
    <t>PANU EEROLA</t>
  </si>
  <si>
    <t>1.20.10</t>
  </si>
  <si>
    <t>VILJAMI PÄTÄRI</t>
  </si>
  <si>
    <t>JUHA KONTIAINEN</t>
  </si>
  <si>
    <t>1.25.06</t>
  </si>
  <si>
    <t>OLLI KONTIAINEN</t>
  </si>
  <si>
    <t>31.7.2023 10.56.39</t>
  </si>
  <si>
    <t>Page 15 of 42</t>
  </si>
  <si>
    <t>SM PARIS M40</t>
  </si>
  <si>
    <t>JARKKO HILTUNEN</t>
  </si>
  <si>
    <t>1.21.25</t>
  </si>
  <si>
    <t>TOMI LÄHTEENOJA</t>
  </si>
  <si>
    <t>Page 16 of 42</t>
  </si>
  <si>
    <t>SM PARIS M50</t>
  </si>
  <si>
    <t>PETRI KALLIALA</t>
  </si>
  <si>
    <t>1.24.47</t>
  </si>
  <si>
    <t>JUKKA KARVINEN</t>
  </si>
  <si>
    <t>PASI HERRANEN</t>
  </si>
  <si>
    <t>1.25.36</t>
  </si>
  <si>
    <t>JOUKO KINNUNEN</t>
  </si>
  <si>
    <t>LASSE BJÖRKSTEDT</t>
  </si>
  <si>
    <t>1.25.37</t>
  </si>
  <si>
    <t xml:space="preserve">KEIJO VARTIAINEN </t>
  </si>
  <si>
    <t>AARO AALTONEN</t>
  </si>
  <si>
    <t>1.26.15</t>
  </si>
  <si>
    <t>KAI KUUSENMÄKI</t>
  </si>
  <si>
    <t>Page 17 of 42</t>
  </si>
  <si>
    <t>SM PARIS M60</t>
  </si>
  <si>
    <t>HARRI ALA-LAHTI</t>
  </si>
  <si>
    <t>1.22.36</t>
  </si>
  <si>
    <t>ANTTI PÖYHÖNEN</t>
  </si>
  <si>
    <t>ARI KANKKUNEN</t>
  </si>
  <si>
    <t>1.24.52</t>
  </si>
  <si>
    <t>ARTO MUHONEN</t>
  </si>
  <si>
    <t>SEPPO MATIKAINEN</t>
  </si>
  <si>
    <t>1.35.58</t>
  </si>
  <si>
    <t>PERTTI TUPPURAINEN</t>
  </si>
  <si>
    <t>Page 18 of 42</t>
  </si>
  <si>
    <t>SM PARIS M70</t>
  </si>
  <si>
    <t>ARTO MATIKAINEN</t>
  </si>
  <si>
    <t>1.33.51</t>
  </si>
  <si>
    <t>KYÖSTI VESTERINEN</t>
  </si>
  <si>
    <t>Page 19 of 42</t>
  </si>
  <si>
    <t>SM PARIS NYL</t>
  </si>
  <si>
    <t>PÄIVI HAAPANIEMI-KOKKO</t>
  </si>
  <si>
    <t>1.28.29</t>
  </si>
  <si>
    <t>PIRJO MÄKI-KARVIA</t>
  </si>
  <si>
    <t>TUIJA KAJAMÄKI</t>
  </si>
  <si>
    <t>1.36.55</t>
  </si>
  <si>
    <t>KIRSI-MARIA PÄNTTÖNEN</t>
  </si>
  <si>
    <t>Page 20 of 42</t>
  </si>
  <si>
    <t>SM PARIS N50</t>
  </si>
  <si>
    <t>AILA SALO</t>
  </si>
  <si>
    <t>1.37.52</t>
  </si>
  <si>
    <t>MARI VÄHÄVIHU</t>
  </si>
  <si>
    <t>MAIJA SALLINEN</t>
  </si>
  <si>
    <t>1.39.14</t>
  </si>
  <si>
    <t>MAARIT TANNINEN</t>
  </si>
  <si>
    <t>Page 21 of 42</t>
  </si>
  <si>
    <t>SM VUOROS S60</t>
  </si>
  <si>
    <t>EILA MELANEN</t>
  </si>
  <si>
    <t>1.38.14</t>
  </si>
  <si>
    <t>ESA MELANEN</t>
  </si>
  <si>
    <t>Page 22 of 42</t>
  </si>
  <si>
    <t>SM VUOROS SYL</t>
  </si>
  <si>
    <t>ANNA-KAISA LUUKKONEN</t>
  </si>
  <si>
    <t>1.42.44</t>
  </si>
  <si>
    <t>ANSSI TANNINEN</t>
  </si>
  <si>
    <t>TUIJA KILPELÄINEN</t>
  </si>
  <si>
    <t>1.43.18</t>
  </si>
  <si>
    <t>AKI SYRJÄLÄ</t>
  </si>
  <si>
    <t>IINA KUKKONEN</t>
  </si>
  <si>
    <t>1.46.25</t>
  </si>
  <si>
    <t>AKI VÄISÄNEN</t>
  </si>
  <si>
    <t>Page 23 of 42</t>
  </si>
  <si>
    <t>SM VUOROS S40</t>
  </si>
  <si>
    <t>MISKA ARMINEN</t>
  </si>
  <si>
    <t>1.51.10</t>
  </si>
  <si>
    <t>MARI VEHVILÄINEN</t>
  </si>
  <si>
    <t>Page 24 of 42</t>
  </si>
  <si>
    <t>SM VUOROS S50</t>
  </si>
  <si>
    <t>MINNA HOTAKAINEN</t>
  </si>
  <si>
    <t>1.47.56</t>
  </si>
  <si>
    <t>OLLI LEHTONEN</t>
  </si>
  <si>
    <t>JAANA KORPELA</t>
  </si>
  <si>
    <t>1.51.29</t>
  </si>
  <si>
    <t>JARMO VALLI</t>
  </si>
  <si>
    <t>Page 25 of 42</t>
  </si>
  <si>
    <t>SM PARIS SYL</t>
  </si>
  <si>
    <t>MARKETTA LAMBERG</t>
  </si>
  <si>
    <t>1.24.16</t>
  </si>
  <si>
    <t>PAAVO SALONEN</t>
  </si>
  <si>
    <t>JUSSI NASKALI</t>
  </si>
  <si>
    <t>1.26.43</t>
  </si>
  <si>
    <t>REETTA SOLALA</t>
  </si>
  <si>
    <t>AKI JÄRVELÄ</t>
  </si>
  <si>
    <t>1.28.55</t>
  </si>
  <si>
    <t>OUTI JÄRVELÄ</t>
  </si>
  <si>
    <t>Page 26 of 42</t>
  </si>
  <si>
    <t>SM PARIS S40</t>
  </si>
  <si>
    <t>JUHA HÄNNINEN</t>
  </si>
  <si>
    <t>1.27.39</t>
  </si>
  <si>
    <t>SARI KURIMO</t>
  </si>
  <si>
    <t>ANNE JÄRVENPÄÄ</t>
  </si>
  <si>
    <t>1.31.41</t>
  </si>
  <si>
    <t>PETRI JUUTI</t>
  </si>
  <si>
    <t>SINI KOSKINEN</t>
  </si>
  <si>
    <t>1.36.54</t>
  </si>
  <si>
    <t>TUOMAS NIINISALO</t>
  </si>
  <si>
    <t>Page 27 of 42</t>
  </si>
  <si>
    <t>SM PARIS S50</t>
  </si>
  <si>
    <t>JUKKA HAIKONEN</t>
  </si>
  <si>
    <t>1.25.51</t>
  </si>
  <si>
    <t>TARITA VÄHÄ-VAHE</t>
  </si>
  <si>
    <t>HEIKKI JOSKITT</t>
  </si>
  <si>
    <t>1.29.08</t>
  </si>
  <si>
    <t>TAINA TASKINEN</t>
  </si>
  <si>
    <t>PEDRO PIETILÄINEN</t>
  </si>
  <si>
    <t>1.39.41</t>
  </si>
  <si>
    <t>JANITA VIRKKI</t>
  </si>
  <si>
    <t>Page 28 of 42</t>
  </si>
  <si>
    <t>SM PARIS S60</t>
  </si>
  <si>
    <t>JOHANNA MÖRÖ</t>
  </si>
  <si>
    <t>KIMMO MÖRÖ</t>
  </si>
  <si>
    <t>MATTI REPONEN</t>
  </si>
  <si>
    <t>1.34.21</t>
  </si>
  <si>
    <t>RITVA REPONEN</t>
  </si>
  <si>
    <t>Page 29 of 42</t>
  </si>
  <si>
    <t>SM PARIS S70</t>
  </si>
  <si>
    <t>PENTTI HAVANKA</t>
  </si>
  <si>
    <t>1.48.07</t>
  </si>
  <si>
    <t>SEIJA HAVANKA</t>
  </si>
  <si>
    <t>Page 30 of 42</t>
  </si>
  <si>
    <t>SM PARIS N60</t>
  </si>
  <si>
    <t>VUOKKO KOLEHMAINEN</t>
  </si>
  <si>
    <t>1.31.26</t>
  </si>
  <si>
    <t>JAANA VALTONEN</t>
  </si>
  <si>
    <t>31.7.2023 10.56.40</t>
  </si>
  <si>
    <t>Page 42 of 42</t>
  </si>
  <si>
    <t>YHTEISTILANNE</t>
  </si>
  <si>
    <t>Hollolan Urheilijat -46</t>
  </si>
  <si>
    <t>Kaarinan Soutajat</t>
  </si>
  <si>
    <t>Forssan Salma</t>
  </si>
  <si>
    <t>Valkeakosken Vesiveikot</t>
  </si>
  <si>
    <t>Lappeenrannan Soutajat</t>
  </si>
  <si>
    <t>Sysmän Sisu</t>
  </si>
  <si>
    <t>Kaarinan Urheilijat</t>
  </si>
  <si>
    <t>Yhteensä</t>
  </si>
  <si>
    <t>PISTEET LAHTI</t>
  </si>
  <si>
    <t>PV-sprintti Lahti</t>
  </si>
  <si>
    <t>Miehet yksinsoutu</t>
  </si>
  <si>
    <t>Kokonaispisteet</t>
  </si>
  <si>
    <t>3. Juha-Matti Valkama,  (3:52,4)</t>
  </si>
  <si>
    <t>6. Tarita Vähä-Vahe (4:54,4)</t>
  </si>
  <si>
    <t>4. Sini Koskinen ja Jukka Haikonen, Keravan Urheilijat (4:36,5)</t>
  </si>
  <si>
    <t>Oulun Kilpaveljet</t>
  </si>
  <si>
    <t>5. Anne Järvenpää ja Pekka Lensu, Keravan Urheilijat (3:51,8)</t>
  </si>
  <si>
    <t>Keravan Urheiljat</t>
  </si>
  <si>
    <t>6. Tarita Vähä-Vahe ja Jukka Haikonen, Keravan Urheilijat (4:03,6)</t>
  </si>
  <si>
    <t>4. Joni Närhi, Kouvolan Soutajat (3:53,2)</t>
  </si>
  <si>
    <t>5. Viljami Pätäri, Kouvolan Soutajat (3:54,4)</t>
  </si>
  <si>
    <t>2. Ulla Yrjölä ja Jukka Järvinen, Kouvolan Soutajat (4:20,1)</t>
  </si>
  <si>
    <t>3. Tuija Kilpeläinen ja Aki Syrjälä, Kouvolan Soutajat (4:34,6)</t>
  </si>
  <si>
    <t>1. Minna Nieminen ja Mika Sistonen, Kouvolan Soutajat (3:44,6)</t>
  </si>
  <si>
    <t>3. Niina Virtanen ja Viljami Pätäri, Kouvolan Soutajat (3:50,9)</t>
  </si>
  <si>
    <t>9. Nicholas Kosonen,  (4:03,1)</t>
  </si>
  <si>
    <t>7. Janita Virkki ja Pedro Pietiläinen, Nesteen Soutajat (4:32,5)</t>
  </si>
  <si>
    <t>1. Heikki Karjaluoto, (3:44,2)</t>
  </si>
  <si>
    <t>3. Suvi Karjaluoto, Oulun Kilpaveljet (4:21,7)</t>
  </si>
  <si>
    <t>1. Karjaluoto Suvi ja Heikki, Oulun Kilpaveljet (4:11,0)</t>
  </si>
  <si>
    <t>10. Niko Närhi,  (4:11,5)                                             </t>
  </si>
  <si>
    <t>5. Anja Vehman, SMARK (4:47,8)</t>
  </si>
  <si>
    <t>2. Pekka Mäkelä, Takon Soutajat (3:48,2)</t>
  </si>
  <si>
    <t>1. Tanja Jantunen, Takon Soutajat (4:16,8)</t>
  </si>
  <si>
    <t>2. Tanja Jantunen ja Pekka Mäkelä, Takon Soutajat (3:42,7)</t>
  </si>
  <si>
    <t>4. Reetta Solala ja Jussi Naskali, Takon Soutajat (3:50,5)</t>
  </si>
  <si>
    <t>8. Kari Aronen, Vihtavuoren Pamaus (3:59,9)</t>
  </si>
  <si>
    <t>2. Sanna Piili, Vihtavuoren Pamaus (4:20,9)</t>
  </si>
  <si>
    <t>4. Eija Kangas, Vihtavuoren Pamaus (4:44,0)</t>
  </si>
  <si>
    <t>7. Marko Leppämäki,  (3:56,2)</t>
  </si>
  <si>
    <t>6. Samu Taina,  (3:55,0)</t>
  </si>
  <si>
    <t>La kokonaispisteet</t>
  </si>
  <si>
    <t>Sunnuntain kokonaispisteet</t>
  </si>
  <si>
    <t>Viikonlopun kokonaispisteet</t>
  </si>
  <si>
    <t>Sulkavan Urheilijat -41</t>
  </si>
  <si>
    <t>Lappenrannan Soutajat</t>
  </si>
  <si>
    <t>Niemen soutajat</t>
  </si>
  <si>
    <t>Parikkalan Urheilijat</t>
  </si>
  <si>
    <t>Lappajärven Veikot</t>
  </si>
  <si>
    <t>Sipoon Kanoottiklubi -Sibbo Kanotklubben</t>
  </si>
  <si>
    <t>PISTEET JYVÄSKYLÄ</t>
  </si>
  <si>
    <t xml:space="preserve">Seura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</si>
</sst>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rgb="FF000080"/>
      <name val="Times New Roman"/>
      <family val="1"/>
    </font>
    <font>
      <sz val="10"/>
      <color rgb="FF000000"/>
      <name val="Arial"/>
      <family val="2"/>
    </font>
    <font>
      <b/>
      <i/>
      <sz val="11"/>
      <color rgb="FF000080"/>
      <name val="Times New Roman"/>
      <family val="1"/>
    </font>
    <font>
      <sz val="8"/>
      <color rgb="FF000000"/>
      <name val="Arial"/>
      <family val="2"/>
    </font>
    <font>
      <b/>
      <i/>
      <sz val="9"/>
      <color rgb="FF000080"/>
      <name val="Times New Roman"/>
      <family val="1"/>
    </font>
    <font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1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4" fontId="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2" borderId="0" xfId="0" applyFill="1"/>
    <xf numFmtId="0" fontId="2" fillId="3" borderId="0" xfId="0" applyFont="1" applyFill="1"/>
    <xf numFmtId="0" fontId="2" fillId="0" borderId="0" xfId="0" applyFont="1" applyAlignment="1">
      <alignment horizontal="center"/>
    </xf>
    <xf numFmtId="0" fontId="0" fillId="3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isupartners-my.sharepoint.com/personal/juha_karttunen_sisupartners_com/Documents/Desktop/Pisteet%20PIrkk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ha Karttunen" refreshedDate="45140.431603240744" backgroundQuery="1" createdVersion="8" refreshedVersion="8" minRefreshableVersion="3" recordCount="0" supportSubquery="1" supportAdvancedDrill="1" xr:uid="{6CA57B00-0928-4519-AC26-6CB25BC981C2}">
  <cacheSource type="external" connectionId="1"/>
  <cacheFields count="2">
    <cacheField name="[Range].[Seura].[Seura]" caption="Seura" numFmtId="0" level="1">
      <sharedItems count="27">
        <s v="Airoteam"/>
        <s v="Forssan Salama"/>
        <s v="Hämeenlinnan Latu"/>
        <s v="Hollon Urheilijat -46"/>
        <s v="Ikaalisten Soutajat"/>
        <s v="Iso-Mustajärven Urheilijat"/>
        <s v="Joutsenon Kullervo"/>
        <s v="Kaarinan Soutajat ry"/>
        <s v="Kaukaan Lyly"/>
        <s v="Keravan Urheilijat"/>
        <s v="Kouvolan Soutajat"/>
        <s v="Lohjan Seudun Soutajat"/>
        <s v="Mikkelin Soutajat"/>
        <s v="Nesteen Soutajat"/>
        <s v="Niemen Soutajat"/>
        <s v="Nokian Veneilijät"/>
        <s v="Oulun Kilpa-Veljet"/>
        <s v="Pakilan Veto"/>
        <s v="Puumalan Hiihtäjät"/>
        <s v="Sipoon Kanoottiklubi"/>
        <s v="Smark"/>
        <s v="SU-41"/>
        <s v="Takon Soutajat"/>
        <s v="Turun Soutajat"/>
        <s v="Vihtavuoren Pamaus"/>
        <s v="Virtain Urheilijat"/>
        <s v="Voiton Soutajat"/>
      </sharedItems>
    </cacheField>
    <cacheField name="[Measures].[Sum of Pisteet]" caption="Sum of Pisteet" numFmtId="0" hierarchy="4" level="32767"/>
  </cacheFields>
  <cacheHierarchies count="5">
    <cacheHierarchy uniqueName="[Range].[Seura]" caption="Seura" attribute="1" defaultMemberUniqueName="[Range].[Seura].[All]" allUniqueName="[Range].[Seura].[All]" dimensionUniqueName="[Range]" displayFolder="" count="2" memberValueDatatype="130" unbalanced="0">
      <fieldsUsage count="2">
        <fieldUsage x="-1"/>
        <fieldUsage x="0"/>
      </fieldsUsage>
    </cacheHierarchy>
    <cacheHierarchy uniqueName="[Range].[Pisteet]" caption="Pisteet" attribute="1" defaultMemberUniqueName="[Range].[Pisteet].[All]" allUniqueName="[Range].[Pisteet].[All]" dimensionUniqueName="[Range]" displayFolder="" count="0" memberValueDatatype="20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Pisteet]" caption="Sum of Pisteet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ha Karttunen" refreshedDate="45162.537406134259" createdVersion="8" refreshedVersion="8" minRefreshableVersion="3" recordCount="241" xr:uid="{6704C70B-4599-4919-BB87-60A4C2310C28}">
  <cacheSource type="worksheet">
    <worksheetSource ref="F1:G242" sheet="Pirkan tulokset" r:id="rId2"/>
  </cacheSource>
  <cacheFields count="2">
    <cacheField name="Seura" numFmtId="0">
      <sharedItems containsBlank="1" count="26">
        <m/>
        <s v="OULUN KILPA-VELJET"/>
        <s v="KOUVOLAN SOUTAJAT"/>
        <s v="TAKON SOUTAJAT"/>
        <s v="HOLLOLAN URH-46"/>
        <s v="HÄMEENLINNAN LATU"/>
        <s v="NOKIAN VENEILIJÄT"/>
        <s v="SU-41"/>
        <s v="VIRTAIN URHEILIJAT"/>
        <s v="KERAVAN URHEILIJAT"/>
        <s v="VIHTAVUOREN PAMAUS"/>
        <s v="VALKEAKOSKEN VESIV."/>
        <s v="LOHJAN SEUDUN SOUTAJAT"/>
        <s v="LAPPEENRANNAN SOUTAJAT"/>
        <s v="IKAALISTEN SOUTAJAT"/>
        <s v="SYSMÄN SISU"/>
        <s v="KAARINAN SOUTAJAT"/>
        <s v="FORSSAN SALAMA"/>
        <s v="TURUN SOUTAJAT"/>
        <s v="NIEMEN SOUTAJAT"/>
        <s v="Puumalan hiihtäjät"/>
        <s v="MIKKELIN SOUTAJAT"/>
        <s v="JOUTSENON KULLERVO"/>
        <s v="KAARINAN URHEILIJAT"/>
        <s v="ISO-MUSTAJÄRVEN URHEILIJAT"/>
        <s v="NESTEEN SOUTAJAT"/>
      </sharedItems>
    </cacheField>
    <cacheField name="Pisteet" numFmtId="0">
      <sharedItems containsString="0" containsBlank="1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ha Karttunen" refreshedDate="45140.431603240744" backgroundQuery="1" createdVersion="8" refreshedVersion="8" minRefreshableVersion="3" recordCount="0" supportSubquery="1" supportAdvancedDrill="1" xr:uid="{9E3C3B29-816D-4FC7-978A-0612F62D8C47}">
  <cacheSource type="external" connectionId="1"/>
  <cacheFields count="2">
    <cacheField name="[Range].[Seura].[Seura]" caption="Seura" numFmtId="0" level="1">
      <sharedItems count="27">
        <s v="Airoteam"/>
        <s v="Forssan Salama"/>
        <s v="Hämeenlinnan Latu"/>
        <s v="Hollon Urheilijat -46"/>
        <s v="Ikaalisten Soutajat"/>
        <s v="Iso-Mustajärven Urheilijat"/>
        <s v="Joutsenon Kullervo"/>
        <s v="Kaarinan Soutajat ry"/>
        <s v="Kaukaan Lyly"/>
        <s v="Keravan Urheilijat"/>
        <s v="Kouvolan Soutajat"/>
        <s v="Lohjan Seudun Soutajat"/>
        <s v="Mikkelin Soutajat"/>
        <s v="Nesteen Soutajat"/>
        <s v="Niemen Soutajat"/>
        <s v="Nokian Veneilijät"/>
        <s v="Oulun Kilpa-Veljet"/>
        <s v="Pakilan Veto"/>
        <s v="Puumalan Hiihtäjät"/>
        <s v="Sipoon Kanoottiklubi"/>
        <s v="Smark"/>
        <s v="SU-41"/>
        <s v="Takon Soutajat"/>
        <s v="Turun Soutajat"/>
        <s v="Vihtavuoren Pamaus"/>
        <s v="Virtain Urheilijat"/>
        <s v="Voiton Soutajat"/>
      </sharedItems>
    </cacheField>
    <cacheField name="[Measures].[Sum of Pisteet]" caption="Sum of Pisteet" numFmtId="0" hierarchy="4" level="32767"/>
  </cacheFields>
  <cacheHierarchies count="5">
    <cacheHierarchy uniqueName="[Range].[Seura]" caption="Seura" attribute="1" defaultMemberUniqueName="[Range].[Seura].[All]" allUniqueName="[Range].[Seura].[All]" dimensionUniqueName="[Range]" displayFolder="" count="2" memberValueDatatype="130" unbalanced="0">
      <fieldsUsage count="2">
        <fieldUsage x="-1"/>
        <fieldUsage x="0"/>
      </fieldsUsage>
    </cacheHierarchy>
    <cacheHierarchy uniqueName="[Range].[Pisteet]" caption="Pisteet" attribute="1" defaultMemberUniqueName="[Range].[Pisteet].[All]" allUniqueName="[Range].[Pisteet].[All]" dimensionUniqueName="[Range]" displayFolder="" count="0" memberValueDatatype="20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Pisteet]" caption="Sum of Pisteet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1">
  <r>
    <x v="0"/>
    <m/>
  </r>
  <r>
    <x v="1"/>
    <n v="12"/>
  </r>
  <r>
    <x v="2"/>
    <n v="8"/>
  </r>
  <r>
    <x v="3"/>
    <n v="4"/>
  </r>
  <r>
    <x v="0"/>
    <m/>
  </r>
  <r>
    <x v="0"/>
    <m/>
  </r>
  <r>
    <x v="0"/>
    <m/>
  </r>
  <r>
    <x v="0"/>
    <m/>
  </r>
  <r>
    <x v="0"/>
    <m/>
  </r>
  <r>
    <x v="2"/>
    <n v="14"/>
  </r>
  <r>
    <x v="4"/>
    <n v="12"/>
  </r>
  <r>
    <x v="5"/>
    <n v="10"/>
  </r>
  <r>
    <x v="6"/>
    <n v="8"/>
  </r>
  <r>
    <x v="7"/>
    <n v="6"/>
  </r>
  <r>
    <x v="2"/>
    <n v="4"/>
  </r>
  <r>
    <x v="8"/>
    <n v="0"/>
  </r>
  <r>
    <x v="0"/>
    <m/>
  </r>
  <r>
    <x v="0"/>
    <m/>
  </r>
  <r>
    <x v="0"/>
    <m/>
  </r>
  <r>
    <x v="9"/>
    <n v="10"/>
  </r>
  <r>
    <x v="8"/>
    <n v="8"/>
  </r>
  <r>
    <x v="10"/>
    <n v="6"/>
  </r>
  <r>
    <x v="2"/>
    <n v="4"/>
  </r>
  <r>
    <x v="9"/>
    <n v="2"/>
  </r>
  <r>
    <x v="0"/>
    <m/>
  </r>
  <r>
    <x v="0"/>
    <m/>
  </r>
  <r>
    <x v="0"/>
    <m/>
  </r>
  <r>
    <x v="0"/>
    <m/>
  </r>
  <r>
    <x v="8"/>
    <n v="6"/>
  </r>
  <r>
    <x v="2"/>
    <n v="4"/>
  </r>
  <r>
    <x v="2"/>
    <n v="2"/>
  </r>
  <r>
    <x v="0"/>
    <m/>
  </r>
  <r>
    <x v="0"/>
    <m/>
  </r>
  <r>
    <x v="0"/>
    <m/>
  </r>
  <r>
    <x v="0"/>
    <m/>
  </r>
  <r>
    <x v="11"/>
    <n v="6"/>
  </r>
  <r>
    <x v="12"/>
    <n v="4"/>
  </r>
  <r>
    <x v="8"/>
    <n v="2"/>
  </r>
  <r>
    <x v="0"/>
    <m/>
  </r>
  <r>
    <x v="0"/>
    <m/>
  </r>
  <r>
    <x v="0"/>
    <m/>
  </r>
  <r>
    <x v="0"/>
    <m/>
  </r>
  <r>
    <x v="13"/>
    <n v="4"/>
  </r>
  <r>
    <x v="0"/>
    <m/>
  </r>
  <r>
    <x v="0"/>
    <m/>
  </r>
  <r>
    <x v="0"/>
    <m/>
  </r>
  <r>
    <x v="0"/>
    <m/>
  </r>
  <r>
    <x v="0"/>
    <m/>
  </r>
  <r>
    <x v="10"/>
    <n v="12"/>
  </r>
  <r>
    <x v="1"/>
    <n v="8"/>
  </r>
  <r>
    <x v="6"/>
    <n v="4"/>
  </r>
  <r>
    <x v="0"/>
    <m/>
  </r>
  <r>
    <x v="0"/>
    <m/>
  </r>
  <r>
    <x v="0"/>
    <m/>
  </r>
  <r>
    <x v="0"/>
    <m/>
  </r>
  <r>
    <x v="12"/>
    <n v="6"/>
  </r>
  <r>
    <x v="14"/>
    <n v="4"/>
  </r>
  <r>
    <x v="10"/>
    <n v="2"/>
  </r>
  <r>
    <x v="0"/>
    <m/>
  </r>
  <r>
    <x v="0"/>
    <m/>
  </r>
  <r>
    <x v="0"/>
    <m/>
  </r>
  <r>
    <x v="0"/>
    <m/>
  </r>
  <r>
    <x v="2"/>
    <n v="2"/>
  </r>
  <r>
    <x v="0"/>
    <m/>
  </r>
  <r>
    <x v="0"/>
    <m/>
  </r>
  <r>
    <x v="0"/>
    <m/>
  </r>
  <r>
    <x v="0"/>
    <m/>
  </r>
  <r>
    <x v="15"/>
    <n v="4"/>
  </r>
  <r>
    <x v="6"/>
    <n v="2"/>
  </r>
  <r>
    <x v="0"/>
    <m/>
  </r>
  <r>
    <x v="0"/>
    <m/>
  </r>
  <r>
    <x v="0"/>
    <m/>
  </r>
  <r>
    <x v="0"/>
    <m/>
  </r>
  <r>
    <x v="2"/>
    <n v="4"/>
  </r>
  <r>
    <x v="0"/>
    <m/>
  </r>
  <r>
    <x v="0"/>
    <m/>
  </r>
  <r>
    <x v="0"/>
    <m/>
  </r>
  <r>
    <x v="0"/>
    <m/>
  </r>
  <r>
    <x v="16"/>
    <n v="8"/>
  </r>
  <r>
    <x v="16"/>
    <m/>
  </r>
  <r>
    <x v="17"/>
    <n v="4"/>
  </r>
  <r>
    <x v="17"/>
    <m/>
  </r>
  <r>
    <x v="0"/>
    <m/>
  </r>
  <r>
    <x v="0"/>
    <m/>
  </r>
  <r>
    <x v="0"/>
    <m/>
  </r>
  <r>
    <x v="0"/>
    <m/>
  </r>
  <r>
    <x v="17"/>
    <n v="4"/>
  </r>
  <r>
    <x v="17"/>
    <m/>
  </r>
  <r>
    <x v="9"/>
    <n v="2"/>
  </r>
  <r>
    <x v="9"/>
    <m/>
  </r>
  <r>
    <x v="0"/>
    <m/>
  </r>
  <r>
    <x v="0"/>
    <m/>
  </r>
  <r>
    <x v="0"/>
    <m/>
  </r>
  <r>
    <x v="0"/>
    <m/>
  </r>
  <r>
    <x v="10"/>
    <n v="4"/>
  </r>
  <r>
    <x v="10"/>
    <m/>
  </r>
  <r>
    <x v="8"/>
    <n v="2"/>
  </r>
  <r>
    <x v="8"/>
    <m/>
  </r>
  <r>
    <x v="0"/>
    <m/>
  </r>
  <r>
    <x v="0"/>
    <m/>
  </r>
  <r>
    <x v="0"/>
    <m/>
  </r>
  <r>
    <x v="0"/>
    <m/>
  </r>
  <r>
    <x v="8"/>
    <n v="16"/>
  </r>
  <r>
    <x v="8"/>
    <m/>
  </r>
  <r>
    <x v="2"/>
    <n v="12"/>
  </r>
  <r>
    <x v="2"/>
    <m/>
  </r>
  <r>
    <x v="2"/>
    <n v="8"/>
  </r>
  <r>
    <x v="2"/>
    <m/>
  </r>
  <r>
    <x v="7"/>
    <n v="4"/>
  </r>
  <r>
    <x v="7"/>
    <m/>
  </r>
  <r>
    <x v="0"/>
    <m/>
  </r>
  <r>
    <x v="0"/>
    <m/>
  </r>
  <r>
    <x v="0"/>
    <m/>
  </r>
  <r>
    <x v="0"/>
    <m/>
  </r>
  <r>
    <x v="18"/>
    <n v="2"/>
  </r>
  <r>
    <x v="18"/>
    <m/>
  </r>
  <r>
    <x v="0"/>
    <m/>
  </r>
  <r>
    <x v="0"/>
    <m/>
  </r>
  <r>
    <x v="0"/>
    <m/>
  </r>
  <r>
    <x v="0"/>
    <m/>
  </r>
  <r>
    <x v="6"/>
    <n v="8"/>
  </r>
  <r>
    <x v="6"/>
    <m/>
  </r>
  <r>
    <x v="7"/>
    <n v="6"/>
  </r>
  <r>
    <x v="7"/>
    <m/>
  </r>
  <r>
    <x v="19"/>
    <n v="4"/>
  </r>
  <r>
    <x v="19"/>
    <m/>
  </r>
  <r>
    <x v="0"/>
    <m/>
  </r>
  <r>
    <x v="8"/>
    <n v="2"/>
  </r>
  <r>
    <x v="8"/>
    <m/>
  </r>
  <r>
    <x v="0"/>
    <m/>
  </r>
  <r>
    <x v="0"/>
    <m/>
  </r>
  <r>
    <x v="0"/>
    <m/>
  </r>
  <r>
    <x v="0"/>
    <m/>
  </r>
  <r>
    <x v="8"/>
    <n v="6"/>
  </r>
  <r>
    <x v="8"/>
    <m/>
  </r>
  <r>
    <x v="7"/>
    <n v="4"/>
  </r>
  <r>
    <x v="7"/>
    <m/>
  </r>
  <r>
    <x v="19"/>
    <n v="2"/>
  </r>
  <r>
    <x v="19"/>
    <m/>
  </r>
  <r>
    <x v="0"/>
    <m/>
  </r>
  <r>
    <x v="0"/>
    <m/>
  </r>
  <r>
    <x v="0"/>
    <m/>
  </r>
  <r>
    <x v="0"/>
    <m/>
  </r>
  <r>
    <x v="20"/>
    <n v="2"/>
  </r>
  <r>
    <x v="20"/>
    <m/>
  </r>
  <r>
    <x v="0"/>
    <m/>
  </r>
  <r>
    <x v="0"/>
    <m/>
  </r>
  <r>
    <x v="0"/>
    <m/>
  </r>
  <r>
    <x v="0"/>
    <m/>
  </r>
  <r>
    <x v="14"/>
    <n v="8"/>
  </r>
  <r>
    <x v="14"/>
    <m/>
  </r>
  <r>
    <x v="6"/>
    <n v="4"/>
  </r>
  <r>
    <x v="6"/>
    <m/>
  </r>
  <r>
    <x v="0"/>
    <m/>
  </r>
  <r>
    <x v="0"/>
    <m/>
  </r>
  <r>
    <x v="0"/>
    <m/>
  </r>
  <r>
    <x v="0"/>
    <m/>
  </r>
  <r>
    <x v="14"/>
    <n v="4"/>
  </r>
  <r>
    <x v="14"/>
    <m/>
  </r>
  <r>
    <x v="7"/>
    <n v="2"/>
  </r>
  <r>
    <x v="7"/>
    <m/>
  </r>
  <r>
    <x v="0"/>
    <m/>
  </r>
  <r>
    <x v="0"/>
    <m/>
  </r>
  <r>
    <x v="0"/>
    <m/>
  </r>
  <r>
    <x v="0"/>
    <m/>
  </r>
  <r>
    <x v="7"/>
    <n v="2"/>
  </r>
  <r>
    <x v="7"/>
    <m/>
  </r>
  <r>
    <x v="0"/>
    <m/>
  </r>
  <r>
    <x v="0"/>
    <m/>
  </r>
  <r>
    <x v="0"/>
    <m/>
  </r>
  <r>
    <x v="0"/>
    <m/>
  </r>
  <r>
    <x v="7"/>
    <n v="12"/>
  </r>
  <r>
    <x v="7"/>
    <m/>
  </r>
  <r>
    <x v="2"/>
    <n v="8"/>
  </r>
  <r>
    <x v="2"/>
    <m/>
  </r>
  <r>
    <x v="21"/>
    <n v="4"/>
  </r>
  <r>
    <x v="21"/>
    <m/>
  </r>
  <r>
    <x v="0"/>
    <m/>
  </r>
  <r>
    <x v="0"/>
    <m/>
  </r>
  <r>
    <x v="0"/>
    <m/>
  </r>
  <r>
    <x v="0"/>
    <m/>
  </r>
  <r>
    <x v="3"/>
    <n v="2"/>
  </r>
  <r>
    <x v="3"/>
    <m/>
  </r>
  <r>
    <x v="0"/>
    <m/>
  </r>
  <r>
    <x v="0"/>
    <m/>
  </r>
  <r>
    <x v="0"/>
    <m/>
  </r>
  <r>
    <x v="0"/>
    <m/>
  </r>
  <r>
    <x v="22"/>
    <n v="4"/>
  </r>
  <r>
    <x v="22"/>
    <m/>
  </r>
  <r>
    <x v="23"/>
    <n v="2"/>
  </r>
  <r>
    <x v="23"/>
    <m/>
  </r>
  <r>
    <x v="0"/>
    <m/>
  </r>
  <r>
    <x v="0"/>
    <m/>
  </r>
  <r>
    <x v="0"/>
    <m/>
  </r>
  <r>
    <x v="0"/>
    <m/>
  </r>
  <r>
    <x v="3"/>
    <n v="12"/>
  </r>
  <r>
    <x v="3"/>
    <m/>
  </r>
  <r>
    <x v="3"/>
    <n v="8"/>
  </r>
  <r>
    <x v="3"/>
    <m/>
  </r>
  <r>
    <x v="24"/>
    <n v="4"/>
  </r>
  <r>
    <x v="0"/>
    <m/>
  </r>
  <r>
    <x v="0"/>
    <m/>
  </r>
  <r>
    <x v="0"/>
    <m/>
  </r>
  <r>
    <x v="0"/>
    <m/>
  </r>
  <r>
    <x v="0"/>
    <m/>
  </r>
  <r>
    <x v="3"/>
    <n v="6"/>
  </r>
  <r>
    <x v="3"/>
    <m/>
  </r>
  <r>
    <x v="9"/>
    <n v="4"/>
  </r>
  <r>
    <x v="9"/>
    <m/>
  </r>
  <r>
    <x v="9"/>
    <n v="2"/>
  </r>
  <r>
    <x v="9"/>
    <m/>
  </r>
  <r>
    <x v="0"/>
    <m/>
  </r>
  <r>
    <x v="0"/>
    <m/>
  </r>
  <r>
    <x v="0"/>
    <m/>
  </r>
  <r>
    <x v="0"/>
    <m/>
  </r>
  <r>
    <x v="9"/>
    <n v="6"/>
  </r>
  <r>
    <x v="9"/>
    <m/>
  </r>
  <r>
    <x v="7"/>
    <n v="4"/>
  </r>
  <r>
    <x v="7"/>
    <m/>
  </r>
  <r>
    <x v="25"/>
    <n v="2"/>
  </r>
  <r>
    <x v="25"/>
    <m/>
  </r>
  <r>
    <x v="0"/>
    <m/>
  </r>
  <r>
    <x v="0"/>
    <m/>
  </r>
  <r>
    <x v="0"/>
    <m/>
  </r>
  <r>
    <x v="0"/>
    <m/>
  </r>
  <r>
    <x v="3"/>
    <n v="4"/>
  </r>
  <r>
    <x v="3"/>
    <m/>
  </r>
  <r>
    <x v="21"/>
    <n v="2"/>
  </r>
  <r>
    <x v="21"/>
    <m/>
  </r>
  <r>
    <x v="0"/>
    <m/>
  </r>
  <r>
    <x v="0"/>
    <m/>
  </r>
  <r>
    <x v="0"/>
    <m/>
  </r>
  <r>
    <x v="0"/>
    <m/>
  </r>
  <r>
    <x v="8"/>
    <n v="2"/>
  </r>
  <r>
    <x v="8"/>
    <m/>
  </r>
  <r>
    <x v="0"/>
    <m/>
  </r>
  <r>
    <x v="0"/>
    <m/>
  </r>
  <r>
    <x v="0"/>
    <m/>
  </r>
  <r>
    <x v="0"/>
    <m/>
  </r>
  <r>
    <x v="21"/>
    <n v="2"/>
  </r>
  <r>
    <x v="2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EDD339-A94A-4197-979E-E1070A46F9B9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J3:K30" firstHeaderRow="1" firstDataRow="1" firstDataCol="1"/>
  <pivotFields count="2">
    <pivotField axis="axisRow" showAll="0" sortType="descending">
      <items count="27">
        <item x="17"/>
        <item x="5"/>
        <item x="4"/>
        <item x="14"/>
        <item x="24"/>
        <item x="22"/>
        <item x="16"/>
        <item x="23"/>
        <item x="9"/>
        <item x="2"/>
        <item x="13"/>
        <item x="12"/>
        <item x="21"/>
        <item x="25"/>
        <item x="19"/>
        <item x="6"/>
        <item x="1"/>
        <item x="20"/>
        <item x="7"/>
        <item x="15"/>
        <item x="3"/>
        <item x="18"/>
        <item x="11"/>
        <item x="10"/>
        <item x="8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27">
    <i>
      <x v="9"/>
    </i>
    <i>
      <x v="24"/>
    </i>
    <i>
      <x v="18"/>
    </i>
    <i>
      <x v="20"/>
    </i>
    <i>
      <x v="15"/>
    </i>
    <i>
      <x v="8"/>
    </i>
    <i>
      <x v="23"/>
    </i>
    <i>
      <x v="16"/>
    </i>
    <i>
      <x v="3"/>
    </i>
    <i>
      <x v="2"/>
    </i>
    <i>
      <x v="1"/>
    </i>
    <i>
      <x v="11"/>
    </i>
    <i>
      <x v="6"/>
    </i>
    <i>
      <x/>
    </i>
    <i>
      <x v="12"/>
    </i>
    <i>
      <x v="14"/>
    </i>
    <i>
      <x v="22"/>
    </i>
    <i>
      <x v="4"/>
    </i>
    <i>
      <x v="10"/>
    </i>
    <i>
      <x v="19"/>
    </i>
    <i>
      <x v="5"/>
    </i>
    <i>
      <x v="7"/>
    </i>
    <i>
      <x v="21"/>
    </i>
    <i>
      <x v="17"/>
    </i>
    <i>
      <x v="13"/>
    </i>
    <i>
      <x v="25"/>
    </i>
    <i t="grand">
      <x/>
    </i>
  </rowItems>
  <colItems count="1">
    <i/>
  </colItems>
  <dataFields count="1">
    <dataField name="Sum of Pistee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AB5947-6CEA-4B99-9BE3-C69727E53C38}" name="PivotTable5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M3:N31" firstHeaderRow="1" firstDataRow="1" firstDataCol="1"/>
  <pivotFields count="2">
    <pivotField axis="axisRow" allDrilled="1" showAll="0" sortType="descending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rowItems count="28">
    <i>
      <x v="10"/>
    </i>
    <i>
      <x v="22"/>
    </i>
    <i>
      <x v="21"/>
    </i>
    <i>
      <x v="25"/>
    </i>
    <i>
      <x v="9"/>
    </i>
    <i>
      <x v="16"/>
    </i>
    <i>
      <x v="12"/>
    </i>
    <i>
      <x v="24"/>
    </i>
    <i>
      <x v="18"/>
    </i>
    <i>
      <x v="4"/>
    </i>
    <i>
      <x v="26"/>
    </i>
    <i>
      <x v="15"/>
    </i>
    <i>
      <x v="13"/>
    </i>
    <i>
      <x v="20"/>
    </i>
    <i>
      <x v="6"/>
    </i>
    <i>
      <x v="3"/>
    </i>
    <i>
      <x v="17"/>
    </i>
    <i>
      <x v="2"/>
    </i>
    <i>
      <x v="23"/>
    </i>
    <i>
      <x v="5"/>
    </i>
    <i>
      <x v="14"/>
    </i>
    <i>
      <x v="7"/>
    </i>
    <i>
      <x v="1"/>
    </i>
    <i>
      <x v="11"/>
    </i>
    <i>
      <x/>
    </i>
    <i>
      <x v="8"/>
    </i>
    <i>
      <x v="19"/>
    </i>
    <i t="grand">
      <x/>
    </i>
  </rowItems>
  <colItems count="1">
    <i/>
  </colItems>
  <dataFields count="1">
    <dataField name="Sum of Pisteet" fld="1" baseField="0" baseItem="0"/>
  </dataFields>
  <pivotHierarchies count="5"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ulkava tulokset!$C$1:$D$96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A412BE-15C8-4D45-927C-5ADD820623BF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30" firstHeaderRow="1" firstDataRow="1" firstDataCol="1"/>
  <pivotFields count="2">
    <pivotField axis="axisRow" showAll="0" sortType="descending">
      <items count="27">
        <item x="17"/>
        <item x="5"/>
        <item x="4"/>
        <item x="14"/>
        <item x="24"/>
        <item x="22"/>
        <item x="16"/>
        <item x="23"/>
        <item x="9"/>
        <item x="2"/>
        <item x="13"/>
        <item x="12"/>
        <item x="21"/>
        <item x="25"/>
        <item x="19"/>
        <item x="6"/>
        <item x="1"/>
        <item x="20"/>
        <item x="7"/>
        <item x="15"/>
        <item x="3"/>
        <item x="18"/>
        <item x="11"/>
        <item x="10"/>
        <item x="8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27">
    <i>
      <x v="9"/>
    </i>
    <i>
      <x v="24"/>
    </i>
    <i>
      <x v="18"/>
    </i>
    <i>
      <x v="20"/>
    </i>
    <i>
      <x v="15"/>
    </i>
    <i>
      <x v="8"/>
    </i>
    <i>
      <x v="23"/>
    </i>
    <i>
      <x v="16"/>
    </i>
    <i>
      <x v="3"/>
    </i>
    <i>
      <x v="2"/>
    </i>
    <i>
      <x v="1"/>
    </i>
    <i>
      <x v="11"/>
    </i>
    <i>
      <x v="6"/>
    </i>
    <i>
      <x/>
    </i>
    <i>
      <x v="12"/>
    </i>
    <i>
      <x v="14"/>
    </i>
    <i>
      <x v="22"/>
    </i>
    <i>
      <x v="4"/>
    </i>
    <i>
      <x v="10"/>
    </i>
    <i>
      <x v="19"/>
    </i>
    <i>
      <x v="5"/>
    </i>
    <i>
      <x v="7"/>
    </i>
    <i>
      <x v="21"/>
    </i>
    <i>
      <x v="17"/>
    </i>
    <i>
      <x v="13"/>
    </i>
    <i>
      <x v="25"/>
    </i>
    <i t="grand">
      <x/>
    </i>
  </rowItems>
  <colItems count="1">
    <i/>
  </colItems>
  <dataFields count="1">
    <dataField name="Sum of Pistee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409939-420E-470B-B645-9DD342F3A8C7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31" firstHeaderRow="1" firstDataRow="1" firstDataCol="1"/>
  <pivotFields count="2">
    <pivotField axis="axisRow" allDrilled="1" showAll="0" sortType="descending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rowItems count="28">
    <i>
      <x v="10"/>
    </i>
    <i>
      <x v="22"/>
    </i>
    <i>
      <x v="21"/>
    </i>
    <i>
      <x v="25"/>
    </i>
    <i>
      <x v="9"/>
    </i>
    <i>
      <x v="16"/>
    </i>
    <i>
      <x v="12"/>
    </i>
    <i>
      <x v="24"/>
    </i>
    <i>
      <x v="18"/>
    </i>
    <i>
      <x v="4"/>
    </i>
    <i>
      <x v="26"/>
    </i>
    <i>
      <x v="15"/>
    </i>
    <i>
      <x v="13"/>
    </i>
    <i>
      <x v="20"/>
    </i>
    <i>
      <x v="6"/>
    </i>
    <i>
      <x v="3"/>
    </i>
    <i>
      <x v="17"/>
    </i>
    <i>
      <x v="2"/>
    </i>
    <i>
      <x v="23"/>
    </i>
    <i>
      <x v="5"/>
    </i>
    <i>
      <x v="14"/>
    </i>
    <i>
      <x v="7"/>
    </i>
    <i>
      <x v="1"/>
    </i>
    <i>
      <x v="11"/>
    </i>
    <i>
      <x/>
    </i>
    <i>
      <x v="8"/>
    </i>
    <i>
      <x v="19"/>
    </i>
    <i t="grand">
      <x/>
    </i>
  </rowItems>
  <colItems count="1">
    <i/>
  </colItems>
  <dataFields count="1">
    <dataField name="Sum of Pisteet" fld="1" baseField="0" baseItem="0"/>
  </dataFields>
  <pivotHierarchies count="5"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ulkava tulokset!$C$1:$D$96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DC99B-B04C-4FE9-89FF-4332BC3D840A}">
  <dimension ref="A1:N38"/>
  <sheetViews>
    <sheetView topLeftCell="A3" workbookViewId="0">
      <selection activeCell="D15" sqref="D15"/>
    </sheetView>
  </sheetViews>
  <sheetFormatPr defaultRowHeight="14.5" x14ac:dyDescent="0.35"/>
  <cols>
    <col min="1" max="1" width="28.81640625" customWidth="1"/>
    <col min="2" max="3" width="13.36328125" customWidth="1"/>
    <col min="4" max="4" width="27.90625" customWidth="1"/>
    <col min="5" max="6" width="13.36328125" customWidth="1"/>
    <col min="7" max="7" width="27.90625" customWidth="1"/>
    <col min="8" max="8" width="13.36328125" customWidth="1"/>
    <col min="10" max="10" width="27.08984375" customWidth="1"/>
    <col min="11" max="11" width="14" customWidth="1"/>
    <col min="13" max="13" width="24.81640625" customWidth="1"/>
    <col min="14" max="14" width="16.36328125" customWidth="1"/>
  </cols>
  <sheetData>
    <row r="1" spans="1:14" x14ac:dyDescent="0.35">
      <c r="A1" s="5" t="s">
        <v>474</v>
      </c>
      <c r="D1" s="5" t="s">
        <v>525</v>
      </c>
      <c r="G1" s="5" t="s">
        <v>483</v>
      </c>
      <c r="J1" s="5" t="s">
        <v>210</v>
      </c>
      <c r="M1" s="5" t="s">
        <v>184</v>
      </c>
    </row>
    <row r="3" spans="1:14" x14ac:dyDescent="0.35">
      <c r="A3" s="24" t="s">
        <v>2</v>
      </c>
      <c r="B3" s="24" t="s">
        <v>177</v>
      </c>
      <c r="D3" s="24" t="s">
        <v>526</v>
      </c>
      <c r="E3" s="24" t="s">
        <v>177</v>
      </c>
      <c r="G3" s="26" t="s">
        <v>2</v>
      </c>
      <c r="H3" s="26" t="s">
        <v>177</v>
      </c>
      <c r="J3" s="3" t="s">
        <v>180</v>
      </c>
      <c r="K3" t="s">
        <v>179</v>
      </c>
      <c r="M3" s="3" t="s">
        <v>180</v>
      </c>
      <c r="N3" t="s">
        <v>179</v>
      </c>
    </row>
    <row r="4" spans="1:14" x14ac:dyDescent="0.35">
      <c r="A4" s="23" t="s">
        <v>15</v>
      </c>
      <c r="B4" s="23">
        <f>GETPIVOTDATA("Pisteet",$J$3,"Seura","KOUVOLAN SOUTAJAT")+GETPIVOTDATA("[Measures].[Sum of Pisteet]",$M$3,"[Range].[Seura]","[Range].[Seura].&amp;[Kouvolan Soutajat]")+H4+E4</f>
        <v>491</v>
      </c>
      <c r="D4" t="str">
        <f>'PV 1 km, PV viesti ja 10 km'!I5</f>
        <v>Kouvolan Soutajat</v>
      </c>
      <c r="E4">
        <f>'PV 1 km, PV viesti ja 10 km'!J5</f>
        <v>261</v>
      </c>
      <c r="G4" t="str">
        <f>'Lahti tulokset ja pisteet'!G7</f>
        <v>Kouvolan Soutajat</v>
      </c>
      <c r="H4">
        <f>'Lahti tulokset ja pisteet'!H7</f>
        <v>60</v>
      </c>
      <c r="J4" s="4" t="s">
        <v>209</v>
      </c>
      <c r="K4">
        <v>70</v>
      </c>
      <c r="M4" s="4" t="s">
        <v>15</v>
      </c>
      <c r="N4">
        <v>100</v>
      </c>
    </row>
    <row r="5" spans="1:14" x14ac:dyDescent="0.35">
      <c r="A5" s="23" t="s">
        <v>12</v>
      </c>
      <c r="B5" s="23">
        <f>GETPIVOTDATA("Pisteet",$J$3,"Seura","TAKON SOUTAJAT")+GETPIVOTDATA("[Measures].[Sum of Pisteet]",$M$3,"[Range].[Seura]","[Range].[Seura].&amp;[Takon Soutajat]")+H5+E6+8</f>
        <v>316</v>
      </c>
      <c r="D5" t="str">
        <f>'PV 1 km, PV viesti ja 10 km'!I6</f>
        <v>Virtain Urheilijat</v>
      </c>
      <c r="E5">
        <f>'PV 1 km, PV viesti ja 10 km'!J6</f>
        <v>174</v>
      </c>
      <c r="G5" t="str">
        <f>'Lahti tulokset ja pisteet'!G8</f>
        <v>Takon Soutajat</v>
      </c>
      <c r="H5">
        <f>'Lahti tulokset ja pisteet'!H8</f>
        <v>50</v>
      </c>
      <c r="J5" s="4" t="s">
        <v>208</v>
      </c>
      <c r="K5">
        <v>44</v>
      </c>
      <c r="M5" s="4" t="s">
        <v>12</v>
      </c>
      <c r="N5">
        <v>72</v>
      </c>
    </row>
    <row r="6" spans="1:14" x14ac:dyDescent="0.35">
      <c r="A6" s="23" t="s">
        <v>182</v>
      </c>
      <c r="B6" s="23">
        <f>GETPIVOTDATA("Pisteet",$J$3,"Seura","VIRTAIN URHEILIJAT")+GETPIVOTDATA("[Measures].[Sum of Pisteet]",$M$3,"[Range].[Seura]","[Range].[Seura].&amp;[Virtain Urheilijat]")+H10+E5</f>
        <v>278</v>
      </c>
      <c r="D6" t="str">
        <f>'PV 1 km, PV viesti ja 10 km'!I7</f>
        <v>Takon Soutajat</v>
      </c>
      <c r="E6">
        <f>'PV 1 km, PV viesti ja 10 km'!J7</f>
        <v>150</v>
      </c>
      <c r="G6" t="str">
        <f>'Lahti tulokset ja pisteet'!G9</f>
        <v>Oulun Kilpaveljet</v>
      </c>
      <c r="H6">
        <f>'Lahti tulokset ja pisteet'!H9</f>
        <v>36</v>
      </c>
      <c r="J6" s="4" t="s">
        <v>21</v>
      </c>
      <c r="K6">
        <v>40</v>
      </c>
      <c r="M6" s="4" t="s">
        <v>21</v>
      </c>
      <c r="N6">
        <v>64</v>
      </c>
    </row>
    <row r="7" spans="1:14" x14ac:dyDescent="0.35">
      <c r="A7" s="23" t="s">
        <v>21</v>
      </c>
      <c r="B7" s="23">
        <f>GETPIVOTDATA("Pisteet",$J$3,"Seura","SU-41")+GETPIVOTDATA("[Measures].[Sum of Pisteet]",$M$3,"[Range].[Seura]","[Range].[Seura].&amp;[SU-41]")+E7</f>
        <v>242</v>
      </c>
      <c r="D7" t="str">
        <f>'PV 1 km, PV viesti ja 10 km'!I8</f>
        <v>Sulkavan Urheilijat -41</v>
      </c>
      <c r="E7">
        <f>'PV 1 km, PV viesti ja 10 km'!J8</f>
        <v>138</v>
      </c>
      <c r="G7" t="str">
        <f>'Lahti tulokset ja pisteet'!G10</f>
        <v>Keravan Urheiljat</v>
      </c>
      <c r="H7">
        <f>'Lahti tulokset ja pisteet'!H10</f>
        <v>30</v>
      </c>
      <c r="J7" s="4" t="s">
        <v>207</v>
      </c>
      <c r="K7">
        <v>36</v>
      </c>
      <c r="M7" s="4" t="s">
        <v>182</v>
      </c>
      <c r="N7">
        <v>52</v>
      </c>
    </row>
    <row r="8" spans="1:14" x14ac:dyDescent="0.35">
      <c r="A8" s="23" t="s">
        <v>45</v>
      </c>
      <c r="B8" s="23">
        <f>GETPIVOTDATA("Pisteet",$J$3,"Seura","KERAVAN URHEILIJAT")+GETPIVOTDATA("[Measures].[Sum of Pisteet]",$M$3,"[Range].[Seura]","[Range].[Seura].&amp;[Keravan Urheilijat]")+H7+E9</f>
        <v>218</v>
      </c>
      <c r="D8" t="str">
        <f>'PV 1 km, PV viesti ja 10 km'!I9</f>
        <v>Vihtavuoren Pamaus</v>
      </c>
      <c r="E8">
        <f>'PV 1 km, PV viesti ja 10 km'!J9</f>
        <v>138</v>
      </c>
      <c r="G8" t="str">
        <f>'Lahti tulokset ja pisteet'!G11</f>
        <v>Vihtavuoren Pamaus</v>
      </c>
      <c r="H8">
        <f>'Lahti tulokset ja pisteet'!H11</f>
        <v>22</v>
      </c>
      <c r="J8" s="4" t="s">
        <v>206</v>
      </c>
      <c r="K8">
        <v>26</v>
      </c>
      <c r="M8" s="4" t="s">
        <v>45</v>
      </c>
      <c r="N8">
        <v>40</v>
      </c>
    </row>
    <row r="9" spans="1:14" x14ac:dyDescent="0.35">
      <c r="A9" s="23" t="s">
        <v>37</v>
      </c>
      <c r="B9" s="23">
        <f>GETPIVOTDATA("Pisteet",$J$3,"Seura","VIHTAVUOREN PAMAUS")+GETPIVOTDATA("[Measures].[Sum of Pisteet]",$M$3,"[Range].[Seura]","[Range].[Seura].&amp;[Vihtavuoren Pamaus]")+H8+E8</f>
        <v>212</v>
      </c>
      <c r="D9" t="str">
        <f>'PV 1 km, PV viesti ja 10 km'!I10</f>
        <v>Keravan Urheilijat</v>
      </c>
      <c r="E9">
        <f>'PV 1 km, PV viesti ja 10 km'!J10</f>
        <v>122</v>
      </c>
      <c r="G9" t="str">
        <f>'Lahti tulokset ja pisteet'!G12</f>
        <v>Voiton Soutajat</v>
      </c>
      <c r="H9">
        <f>'Lahti tulokset ja pisteet'!H12</f>
        <v>10</v>
      </c>
      <c r="J9" s="4" t="s">
        <v>205</v>
      </c>
      <c r="K9">
        <v>26</v>
      </c>
      <c r="M9" s="4" t="s">
        <v>8</v>
      </c>
      <c r="N9">
        <v>40</v>
      </c>
    </row>
    <row r="10" spans="1:14" x14ac:dyDescent="0.35">
      <c r="A10" t="s">
        <v>8</v>
      </c>
      <c r="B10">
        <f>GETPIVOTDATA("Pisteet",$J$3,"Seura","OULUN KILPA-VELJET")+GETPIVOTDATA("[Measures].[Sum of Pisteet]",$M$3,"[Range].[Seura]","[Range].[Seura].&amp;[Oulun Kilpa-Veljet]")+H6+E11</f>
        <v>173</v>
      </c>
      <c r="D10" t="str">
        <f>'PV 1 km, PV viesti ja 10 km'!I11</f>
        <v>Lohjan Seudun Soutajat</v>
      </c>
      <c r="E10">
        <f>'PV 1 km, PV viesti ja 10 km'!J11</f>
        <v>77</v>
      </c>
      <c r="G10" t="str">
        <f>'Lahti tulokset ja pisteet'!G13</f>
        <v>Virtain Urheilijat</v>
      </c>
      <c r="H10">
        <f>'Lahti tulokset ja pisteet'!H13</f>
        <v>8</v>
      </c>
      <c r="J10" s="4" t="s">
        <v>204</v>
      </c>
      <c r="K10">
        <v>24</v>
      </c>
      <c r="M10" s="4" t="s">
        <v>57</v>
      </c>
      <c r="N10">
        <v>30</v>
      </c>
    </row>
    <row r="11" spans="1:14" x14ac:dyDescent="0.35">
      <c r="A11" t="s">
        <v>67</v>
      </c>
      <c r="B11">
        <f>GETPIVOTDATA("Pisteet",$J$3,"Seura","LOHJAN SEUDUN SOUTAJAT")+GETPIVOTDATA("[Measures].[Sum of Pisteet]",$M$3,"[Range].[Seura]","[Range].[Seura].&amp;[Lohjan Seudun Soutajat]")+E10</f>
        <v>91</v>
      </c>
      <c r="D11" t="str">
        <f>'PV 1 km, PV viesti ja 10 km'!I12</f>
        <v>Oulun Kilpaveljet</v>
      </c>
      <c r="E11">
        <f>'PV 1 km, PV viesti ja 10 km'!J12</f>
        <v>77</v>
      </c>
      <c r="G11" t="str">
        <f>'Lahti tulokset ja pisteet'!G14</f>
        <v>Lappeenrannan Soutajat</v>
      </c>
      <c r="H11">
        <f>'Lahti tulokset ja pisteet'!H14</f>
        <v>4</v>
      </c>
      <c r="J11" s="4" t="s">
        <v>203</v>
      </c>
      <c r="K11">
        <v>20</v>
      </c>
      <c r="M11" s="4" t="s">
        <v>37</v>
      </c>
      <c r="N11">
        <v>28</v>
      </c>
    </row>
    <row r="12" spans="1:14" x14ac:dyDescent="0.35">
      <c r="A12" t="s">
        <v>146</v>
      </c>
      <c r="B12">
        <f>GETPIVOTDATA("Pisteet",$J$3,"Seura","IKAALISTEN SOUTAJAT")+GETPIVOTDATA("[Measures].[Sum of Pisteet]",$M$3,"[Range].[Seura]","[Range].[Seura].&amp;[Ikaalisten Soutajat]")+E15</f>
        <v>71</v>
      </c>
      <c r="D12" t="str">
        <f>'PV 1 km, PV viesti ja 10 km'!I13</f>
        <v>Forssan Salama</v>
      </c>
      <c r="E12">
        <f>'PV 1 km, PV viesti ja 10 km'!J13</f>
        <v>42</v>
      </c>
      <c r="G12" t="str">
        <f>'Lahti tulokset ja pisteet'!G15</f>
        <v>SMARK</v>
      </c>
      <c r="H12">
        <f>'Lahti tulokset ja pisteet'!H15</f>
        <v>4</v>
      </c>
      <c r="J12" s="4" t="s">
        <v>202</v>
      </c>
      <c r="K12">
        <v>16</v>
      </c>
      <c r="M12" s="4" t="s">
        <v>124</v>
      </c>
      <c r="N12">
        <v>22</v>
      </c>
    </row>
    <row r="13" spans="1:14" x14ac:dyDescent="0.35">
      <c r="A13" t="s">
        <v>143</v>
      </c>
      <c r="B13">
        <f>GETPIVOTDATA("Pisteet",$J$3,"Seura","NOKIAN VENEILIJÄT")+GETPIVOTDATA("[Measures].[Sum of Pisteet]",$M$3,"[Range].[Seura]","[Range].[Seura].&amp;[Nokian Veneilijät]")+E16</f>
        <v>71</v>
      </c>
      <c r="D13" t="str">
        <f>'PV 1 km, PV viesti ja 10 km'!I14</f>
        <v>Joutsenon Kullervo</v>
      </c>
      <c r="E13">
        <f>'PV 1 km, PV viesti ja 10 km'!J14</f>
        <v>31</v>
      </c>
      <c r="G13" t="str">
        <f>'Lahti tulokset ja pisteet'!G16</f>
        <v>Nesteen Soutajat</v>
      </c>
      <c r="H13">
        <f>'Lahti tulokset ja pisteet'!H16</f>
        <v>2</v>
      </c>
      <c r="J13" s="4" t="s">
        <v>201</v>
      </c>
      <c r="K13">
        <v>12</v>
      </c>
      <c r="M13" s="4" t="s">
        <v>146</v>
      </c>
      <c r="N13">
        <v>16</v>
      </c>
    </row>
    <row r="14" spans="1:14" x14ac:dyDescent="0.35">
      <c r="A14" t="s">
        <v>57</v>
      </c>
      <c r="B14">
        <f>GETPIVOTDATA("Pisteet",$J$3,"Seura","MIKKELIN SOUTAJAT")+GETPIVOTDATA("[Measures].[Sum of Pisteet]",$M$3,"[Range].[Seura]","[Range].[Seura].&amp;[Mikkelin Soutajat]")+E14</f>
        <v>68</v>
      </c>
      <c r="D14" t="str">
        <f>'PV 1 km, PV viesti ja 10 km'!I15</f>
        <v>Mikkelin Soutajat</v>
      </c>
      <c r="E14">
        <f>'PV 1 km, PV viesti ja 10 km'!J15</f>
        <v>30</v>
      </c>
      <c r="G14" t="str">
        <f>'Lahti tulokset ja pisteet'!G17</f>
        <v>Puumalan Hiihtäjät</v>
      </c>
      <c r="H14">
        <f>'Lahti tulokset ja pisteet'!H17</f>
        <v>2</v>
      </c>
      <c r="J14" s="4" t="s">
        <v>200</v>
      </c>
      <c r="K14">
        <v>10</v>
      </c>
      <c r="M14" s="4" t="s">
        <v>18</v>
      </c>
      <c r="N14">
        <v>16</v>
      </c>
    </row>
    <row r="15" spans="1:14" x14ac:dyDescent="0.35">
      <c r="A15" t="s">
        <v>477</v>
      </c>
      <c r="B15">
        <f>GETPIVOTDATA("Pisteet",$J$3,"Seura","FORSSAN SALAMA")+GETPIVOTDATA("[Measures].[Sum of Pisteet]",$M$3,"[Range].[Seura]","[Range].[Seura].&amp;[Forssan Salama]")+E12</f>
        <v>54</v>
      </c>
      <c r="D15" t="str">
        <f>'PV 1 km, PV viesti ja 10 km'!I16</f>
        <v>Ikaalisten Soutajat</v>
      </c>
      <c r="E15">
        <f>'PV 1 km, PV viesti ja 10 km'!J16</f>
        <v>39</v>
      </c>
      <c r="G15" s="24" t="s">
        <v>482</v>
      </c>
      <c r="H15" s="26">
        <f>SUM(H4:H14)</f>
        <v>228</v>
      </c>
      <c r="J15" s="4" t="s">
        <v>199</v>
      </c>
      <c r="K15">
        <v>10</v>
      </c>
      <c r="M15" s="4" t="s">
        <v>143</v>
      </c>
      <c r="N15">
        <v>16</v>
      </c>
    </row>
    <row r="16" spans="1:14" x14ac:dyDescent="0.35">
      <c r="A16" t="s">
        <v>50</v>
      </c>
      <c r="B16">
        <f>GETPIVOTDATA("Pisteet",$J$3,"Seura","JOUTSENON KULLERVO")+GETPIVOTDATA("[Measures].[Sum of Pisteet]",$M$3,"[Range].[Seura]","[Range].[Seura].&amp;[Joutsenon Kullervo]")+E13</f>
        <v>49</v>
      </c>
      <c r="D16" t="str">
        <f>'PV 1 km, PV viesti ja 10 km'!I17</f>
        <v>Nokian Veneilijät</v>
      </c>
      <c r="E16">
        <f>'PV 1 km, PV viesti ja 10 km'!J17</f>
        <v>29</v>
      </c>
      <c r="J16" s="4" t="s">
        <v>198</v>
      </c>
      <c r="K16">
        <v>8</v>
      </c>
      <c r="M16" s="4" t="s">
        <v>47</v>
      </c>
      <c r="N16">
        <v>16</v>
      </c>
    </row>
    <row r="17" spans="1:14" x14ac:dyDescent="0.35">
      <c r="A17" t="s">
        <v>187</v>
      </c>
      <c r="B17">
        <f>GETPIVOTDATA("Pisteet",$J$3,"Seura","Puumalan hiihtäjät")+GETPIVOTDATA("[Measures].[Sum of Pisteet]",$M$3,"[Range].[Seura]","[Range].[Seura].&amp;[Puumalan Hiihtäjät]")+H14+E20</f>
        <v>38</v>
      </c>
      <c r="D17" t="str">
        <f>'PV 1 km, PV viesti ja 10 km'!I18</f>
        <v>Kaarinan Urheilijat</v>
      </c>
      <c r="E17">
        <f>'PV 1 km, PV viesti ja 10 km'!J18</f>
        <v>10</v>
      </c>
      <c r="G17">
        <f>K33+H15</f>
        <v>1244</v>
      </c>
      <c r="J17" s="4" t="s">
        <v>197</v>
      </c>
      <c r="K17">
        <v>8</v>
      </c>
      <c r="M17" s="4" t="s">
        <v>80</v>
      </c>
      <c r="N17">
        <v>14</v>
      </c>
    </row>
    <row r="18" spans="1:14" x14ac:dyDescent="0.35">
      <c r="A18" t="s">
        <v>80</v>
      </c>
      <c r="B18">
        <f>GETPIVOTDATA("[Measures].[Sum of Pisteet]",$M$3,"[Range].[Seura]","[Range].[Seura].&amp;[Smark]")+H12+E18</f>
        <v>35</v>
      </c>
      <c r="D18" t="str">
        <f>'PV 1 km, PV viesti ja 10 km'!I19</f>
        <v>SMARK</v>
      </c>
      <c r="E18">
        <f>'PV 1 km, PV viesti ja 10 km'!J19</f>
        <v>17</v>
      </c>
      <c r="J18" s="4" t="s">
        <v>196</v>
      </c>
      <c r="K18">
        <v>8</v>
      </c>
      <c r="M18" s="4" t="s">
        <v>50</v>
      </c>
      <c r="N18">
        <v>14</v>
      </c>
    </row>
    <row r="19" spans="1:14" x14ac:dyDescent="0.35">
      <c r="A19" t="s">
        <v>475</v>
      </c>
      <c r="B19">
        <f>GETPIVOTDATA("Pisteet",$J$3,"Seura","HOLLOLAN URH-46")+GETPIVOTDATA("[Measures].[Sum of Pisteet]",$M$3,"[Range].[Seura]","[Range].[Seura].&amp;[Hollon Urheilijat -46]")+E22</f>
        <v>33</v>
      </c>
      <c r="D19" t="str">
        <f>'PV 1 km, PV viesti ja 10 km'!I20</f>
        <v>Lappeenrannan Soutajat</v>
      </c>
      <c r="E19">
        <f>'PV 1 km, PV viesti ja 10 km'!J20</f>
        <v>12</v>
      </c>
      <c r="J19" s="4" t="s">
        <v>195</v>
      </c>
      <c r="K19">
        <v>6</v>
      </c>
      <c r="M19" s="4" t="s">
        <v>32</v>
      </c>
      <c r="N19">
        <v>12</v>
      </c>
    </row>
    <row r="20" spans="1:14" x14ac:dyDescent="0.35">
      <c r="A20" t="s">
        <v>18</v>
      </c>
      <c r="B20">
        <f>GETPIVOTDATA("[Measures].[Sum of Pisteet]",$M$3,"[Range].[Seura]","[Range].[Seura].&amp;[Voiton Soutajat]")+H9</f>
        <v>26</v>
      </c>
      <c r="D20" t="str">
        <f>'PV 1 km, PV viesti ja 10 km'!I21</f>
        <v>Puumalan Hiihtäjät</v>
      </c>
      <c r="E20">
        <f>'PV 1 km, PV viesti ja 10 km'!J21</f>
        <v>12</v>
      </c>
      <c r="J20" s="4" t="s">
        <v>194</v>
      </c>
      <c r="K20">
        <v>6</v>
      </c>
      <c r="M20" s="4" t="s">
        <v>94</v>
      </c>
      <c r="N20">
        <v>12</v>
      </c>
    </row>
    <row r="21" spans="1:14" x14ac:dyDescent="0.35">
      <c r="A21" t="s">
        <v>34</v>
      </c>
      <c r="B21">
        <f>GETPIVOTDATA("Pisteet",$J$3,"Seura","HÄMEENLINNAN LATU")+GETPIVOTDATA("[Measures].[Sum of Pisteet]",$M$3,"[Range].[Seura]","[Range].[Seura].&amp;[Hämeenlinnan Latu]")</f>
        <v>20</v>
      </c>
      <c r="D21" t="str">
        <f>'PV 1 km, PV viesti ja 10 km'!I22</f>
        <v>Airoteam</v>
      </c>
      <c r="E21">
        <f>'PV 1 km, PV viesti ja 10 km'!J22</f>
        <v>11</v>
      </c>
      <c r="J21" s="4" t="s">
        <v>193</v>
      </c>
      <c r="K21">
        <v>4</v>
      </c>
      <c r="M21" s="4" t="s">
        <v>34</v>
      </c>
      <c r="N21">
        <v>10</v>
      </c>
    </row>
    <row r="22" spans="1:14" x14ac:dyDescent="0.35">
      <c r="A22" t="s">
        <v>479</v>
      </c>
      <c r="B22">
        <f>GETPIVOTDATA("Pisteet",$J$3,"Seura","LAPPEENRANNAN SOUTAJAT")+H11+E19</f>
        <v>20</v>
      </c>
      <c r="D22" t="str">
        <f>'PV 1 km, PV viesti ja 10 km'!I23</f>
        <v>Hollolan Urheilijat -46</v>
      </c>
      <c r="E22">
        <f>'PV 1 km, PV viesti ja 10 km'!J23</f>
        <v>9</v>
      </c>
      <c r="J22" s="4" t="s">
        <v>192</v>
      </c>
      <c r="K22">
        <v>4</v>
      </c>
      <c r="M22" s="4" t="s">
        <v>90</v>
      </c>
      <c r="N22">
        <v>8</v>
      </c>
    </row>
    <row r="23" spans="1:14" x14ac:dyDescent="0.35">
      <c r="A23" t="s">
        <v>47</v>
      </c>
      <c r="B23">
        <f>GETPIVOTDATA("Pisteet",$J$3,"Seura","NESTEEN SOUTAJAT")+GETPIVOTDATA("[Measures].[Sum of Pisteet]",$M$3,"[Range].[Seura]","[Range].[Seura].&amp;[Nesteen Soutajat]")+H13</f>
        <v>20</v>
      </c>
      <c r="D23" t="str">
        <f>'PV 1 km, PV viesti ja 10 km'!I24</f>
        <v>Sysmän Sisu</v>
      </c>
      <c r="E23">
        <f>'PV 1 km, PV viesti ja 10 km'!J24</f>
        <v>9</v>
      </c>
      <c r="J23" s="4" t="s">
        <v>191</v>
      </c>
      <c r="K23">
        <v>4</v>
      </c>
      <c r="M23" s="4" t="s">
        <v>24</v>
      </c>
      <c r="N23">
        <v>8</v>
      </c>
    </row>
    <row r="24" spans="1:14" x14ac:dyDescent="0.35">
      <c r="A24" t="s">
        <v>131</v>
      </c>
      <c r="B24">
        <f>GETPIVOTDATA("Pisteet",$J$3,"Seura","NIEMEN SOUTAJAT")+GETPIVOTDATA("[Measures].[Sum of Pisteet]",$M$3,"[Range].[Seura]","[Range].[Seura].&amp;[Niemen Soutajat]")+E24</f>
        <v>19</v>
      </c>
      <c r="D24" t="str">
        <f>'PV 1 km, PV viesti ja 10 km'!I25</f>
        <v>Niemen Soutajat</v>
      </c>
      <c r="E24">
        <f>'PV 1 km, PV viesti ja 10 km'!J25</f>
        <v>5</v>
      </c>
      <c r="J24" s="4" t="s">
        <v>190</v>
      </c>
      <c r="K24">
        <v>4</v>
      </c>
      <c r="M24" s="4" t="s">
        <v>131</v>
      </c>
      <c r="N24">
        <v>8</v>
      </c>
    </row>
    <row r="25" spans="1:14" x14ac:dyDescent="0.35">
      <c r="A25" t="s">
        <v>476</v>
      </c>
      <c r="B25">
        <f>GETPIVOTDATA("Pisteet",$J$3,"Seura","KAARINAN SOUTAJAT")+GETPIVOTDATA("[Measures].[Sum of Pisteet]",$M$3,"[Range].[Seura]","[Range].[Seura].&amp;[Kaarinan Soutajat ry]")</f>
        <v>16</v>
      </c>
      <c r="D25" t="str">
        <f>'PV 1 km, PV viesti ja 10 km'!I26</f>
        <v>Parikkalan Urheilijat</v>
      </c>
      <c r="E25">
        <f>'PV 1 km, PV viesti ja 10 km'!J26</f>
        <v>3</v>
      </c>
      <c r="J25" s="4" t="s">
        <v>189</v>
      </c>
      <c r="K25">
        <v>2</v>
      </c>
      <c r="M25" s="4" t="s">
        <v>181</v>
      </c>
      <c r="N25">
        <v>8</v>
      </c>
    </row>
    <row r="26" spans="1:14" x14ac:dyDescent="0.35">
      <c r="A26" t="s">
        <v>168</v>
      </c>
      <c r="B26">
        <f>GETPIVOTDATA("[Measures].[Sum of Pisteet]",$M$3,"[Range].[Seura]","[Range].[Seura].&amp;[Airoteam]")+E21</f>
        <v>15</v>
      </c>
      <c r="D26" t="str">
        <f>'PV 1 km, PV viesti ja 10 km'!I27</f>
        <v>Lappajärven Veikot</v>
      </c>
      <c r="E26">
        <f>'PV 1 km, PV viesti ja 10 km'!J27</f>
        <v>2</v>
      </c>
      <c r="J26" s="4" t="s">
        <v>188</v>
      </c>
      <c r="K26">
        <v>2</v>
      </c>
      <c r="M26" s="4" t="s">
        <v>84</v>
      </c>
      <c r="N26">
        <v>4</v>
      </c>
    </row>
    <row r="27" spans="1:14" x14ac:dyDescent="0.35">
      <c r="A27" t="s">
        <v>480</v>
      </c>
      <c r="B27">
        <f>GETPIVOTDATA("Pisteet",$J$3,"Seura","SYSMÄN SISU")+E23</f>
        <v>13</v>
      </c>
      <c r="D27" t="str">
        <f>'PV 1 km, PV viesti ja 10 km'!I28</f>
        <v>Sipoon Kanoottiklubi -Sibbo Kanotklubben</v>
      </c>
      <c r="E27">
        <f>'PV 1 km, PV viesti ja 10 km'!J28</f>
        <v>2</v>
      </c>
      <c r="J27" s="4" t="s">
        <v>187</v>
      </c>
      <c r="K27">
        <v>2</v>
      </c>
      <c r="M27" s="4" t="s">
        <v>67</v>
      </c>
      <c r="N27">
        <v>4</v>
      </c>
    </row>
    <row r="28" spans="1:14" x14ac:dyDescent="0.35">
      <c r="A28" t="s">
        <v>94</v>
      </c>
      <c r="B28">
        <f>GETPIVOTDATA("[Measures].[Sum of Pisteet]",$M$3,"[Range].[Seura]","[Range].[Seura].&amp;[Pakilan Veto]")</f>
        <v>12</v>
      </c>
      <c r="D28" t="str">
        <f>'PV 1 km, PV viesti ja 10 km'!I29</f>
        <v>Iso-Mustajärven Urheilijat</v>
      </c>
      <c r="E28">
        <f>'PV 1 km, PV viesti ja 10 km'!J29</f>
        <v>2</v>
      </c>
      <c r="J28" s="4" t="s">
        <v>186</v>
      </c>
      <c r="K28">
        <v>2</v>
      </c>
      <c r="M28" s="4" t="s">
        <v>168</v>
      </c>
      <c r="N28">
        <v>4</v>
      </c>
    </row>
    <row r="29" spans="1:14" x14ac:dyDescent="0.35">
      <c r="A29" t="s">
        <v>481</v>
      </c>
      <c r="B29">
        <f>GETPIVOTDATA("Pisteet",$J$3,"Seura","KAARINAN URHEILIJAT")+E17</f>
        <v>12</v>
      </c>
      <c r="D29" s="24" t="s">
        <v>482</v>
      </c>
      <c r="E29" s="24">
        <f>SUM(E4:E28)</f>
        <v>1402</v>
      </c>
      <c r="J29" s="4" t="s">
        <v>185</v>
      </c>
      <c r="M29" s="4" t="s">
        <v>65</v>
      </c>
      <c r="N29">
        <v>2</v>
      </c>
    </row>
    <row r="30" spans="1:14" x14ac:dyDescent="0.35">
      <c r="A30" t="s">
        <v>90</v>
      </c>
      <c r="B30">
        <f>GETPIVOTDATA("Pisteet",$J$3,"Seura","TURUN SOUTAJAT")+GETPIVOTDATA("[Measures].[Sum of Pisteet]",$M$3,"[Range].[Seura]","[Range].[Seura].&amp;[Turun Soutajat]")</f>
        <v>10</v>
      </c>
      <c r="J30" s="4" t="s">
        <v>178</v>
      </c>
      <c r="K30">
        <v>394</v>
      </c>
      <c r="M30" s="4" t="s">
        <v>117</v>
      </c>
      <c r="N30">
        <v>2</v>
      </c>
    </row>
    <row r="31" spans="1:14" x14ac:dyDescent="0.35">
      <c r="A31" t="s">
        <v>476</v>
      </c>
      <c r="B31">
        <f>GETPIVOTDATA("[Measures].[Sum of Pisteet]",$M$3,"[Range].[Seura]","[Range].[Seura].&amp;[Kaarinan Soutajat ry]")</f>
        <v>8</v>
      </c>
      <c r="D31">
        <f>G17+E29</f>
        <v>2646</v>
      </c>
      <c r="M31" s="4" t="s">
        <v>178</v>
      </c>
      <c r="N31">
        <v>622</v>
      </c>
    </row>
    <row r="32" spans="1:14" x14ac:dyDescent="0.35">
      <c r="A32" t="s">
        <v>478</v>
      </c>
      <c r="B32">
        <f>GETPIVOTDATA("Pisteet",$J$3,"Seura","VALKEAKOSKEN VESIV.")</f>
        <v>6</v>
      </c>
      <c r="D32">
        <f>D31-B38</f>
        <v>-8</v>
      </c>
    </row>
    <row r="33" spans="1:11" x14ac:dyDescent="0.35">
      <c r="A33" t="s">
        <v>24</v>
      </c>
      <c r="B33">
        <f>GETPIVOTDATA("Pisteet",$J$3,"Seura","ISO-MUSTAJÄRVEN URHEILIJAT")+E28</f>
        <v>6</v>
      </c>
      <c r="K33">
        <f>GETPIVOTDATA("[Measures].[Sum of Pisteet]",$M$3)+GETPIVOTDATA("Pisteet",$J$3)</f>
        <v>1016</v>
      </c>
    </row>
    <row r="34" spans="1:11" x14ac:dyDescent="0.35">
      <c r="A34" t="s">
        <v>117</v>
      </c>
      <c r="B34">
        <f>GETPIVOTDATA("[Measures].[Sum of Pisteet]",$M$3,"[Range].[Seura]","[Range].[Seura].&amp;[Sipoon Kanoottiklubi]")+E27</f>
        <v>4</v>
      </c>
    </row>
    <row r="35" spans="1:11" x14ac:dyDescent="0.35">
      <c r="A35" t="s">
        <v>522</v>
      </c>
      <c r="B35">
        <f>E25</f>
        <v>3</v>
      </c>
    </row>
    <row r="36" spans="1:11" x14ac:dyDescent="0.35">
      <c r="A36" t="s">
        <v>65</v>
      </c>
      <c r="B36">
        <f>GETPIVOTDATA("[Measures].[Sum of Pisteet]",$M$3,"[Range].[Seura]","[Range].[Seura].&amp;[Kaukaan Lyly]")</f>
        <v>2</v>
      </c>
    </row>
    <row r="37" spans="1:11" x14ac:dyDescent="0.35">
      <c r="A37" t="s">
        <v>523</v>
      </c>
      <c r="B37">
        <f>E26</f>
        <v>2</v>
      </c>
    </row>
    <row r="38" spans="1:11" x14ac:dyDescent="0.35">
      <c r="A38" s="24" t="s">
        <v>482</v>
      </c>
      <c r="B38" s="24">
        <f>SUM(B4:B37)</f>
        <v>2654</v>
      </c>
    </row>
  </sheetData>
  <sheetProtection algorithmName="SHA-512" hashValue="B/fJGq5sYg2haqK/xiiNGOZqoI4E7KFMCug0Fs2E/d5oiCChKMxPTRYoPhgXW6uFzw09wULtANDr0qsQifmuyg==" saltValue="C/aKtzHPNl43zuEp2Dl1P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679A-1D84-4B47-9437-EB3496991F65}">
  <dimension ref="B2:J31"/>
  <sheetViews>
    <sheetView workbookViewId="0">
      <selection sqref="A1:XFD1048576"/>
    </sheetView>
  </sheetViews>
  <sheetFormatPr defaultRowHeight="14.5" x14ac:dyDescent="0.35"/>
  <cols>
    <col min="2" max="2" width="39.6328125" bestFit="1" customWidth="1"/>
    <col min="5" max="5" width="26.26953125" bestFit="1" customWidth="1"/>
    <col min="9" max="9" width="39.6328125" bestFit="1" customWidth="1"/>
  </cols>
  <sheetData>
    <row r="2" spans="2:10" x14ac:dyDescent="0.35">
      <c r="B2" s="5" t="s">
        <v>516</v>
      </c>
      <c r="E2" s="5" t="s">
        <v>517</v>
      </c>
      <c r="I2" s="25" t="s">
        <v>518</v>
      </c>
    </row>
    <row r="4" spans="2:10" x14ac:dyDescent="0.35">
      <c r="B4" s="25" t="s">
        <v>2</v>
      </c>
      <c r="C4" s="25" t="s">
        <v>177</v>
      </c>
      <c r="D4" s="2"/>
      <c r="E4" s="25" t="s">
        <v>2</v>
      </c>
      <c r="F4" s="25" t="s">
        <v>177</v>
      </c>
      <c r="G4" s="2"/>
      <c r="H4" s="2"/>
      <c r="I4" s="25" t="s">
        <v>2</v>
      </c>
      <c r="J4" s="25" t="s">
        <v>177</v>
      </c>
    </row>
    <row r="5" spans="2:10" x14ac:dyDescent="0.35">
      <c r="B5" t="s">
        <v>15</v>
      </c>
      <c r="C5">
        <v>174</v>
      </c>
      <c r="E5" t="s">
        <v>15</v>
      </c>
      <c r="F5">
        <v>87</v>
      </c>
      <c r="I5" t="s">
        <v>15</v>
      </c>
      <c r="J5">
        <v>261</v>
      </c>
    </row>
    <row r="6" spans="2:10" x14ac:dyDescent="0.35">
      <c r="B6" t="s">
        <v>12</v>
      </c>
      <c r="C6">
        <v>110</v>
      </c>
      <c r="E6" t="s">
        <v>182</v>
      </c>
      <c r="F6">
        <v>68</v>
      </c>
      <c r="I6" t="s">
        <v>182</v>
      </c>
      <c r="J6">
        <v>174</v>
      </c>
    </row>
    <row r="7" spans="2:10" x14ac:dyDescent="0.35">
      <c r="B7" t="s">
        <v>182</v>
      </c>
      <c r="C7">
        <v>106</v>
      </c>
      <c r="E7" t="s">
        <v>37</v>
      </c>
      <c r="F7">
        <v>44</v>
      </c>
      <c r="I7" t="s">
        <v>12</v>
      </c>
      <c r="J7">
        <v>150</v>
      </c>
    </row>
    <row r="8" spans="2:10" x14ac:dyDescent="0.35">
      <c r="B8" t="s">
        <v>519</v>
      </c>
      <c r="C8">
        <v>98</v>
      </c>
      <c r="E8" t="s">
        <v>519</v>
      </c>
      <c r="F8">
        <v>40</v>
      </c>
      <c r="I8" t="s">
        <v>519</v>
      </c>
      <c r="J8">
        <v>138</v>
      </c>
    </row>
    <row r="9" spans="2:10" x14ac:dyDescent="0.35">
      <c r="B9" t="s">
        <v>37</v>
      </c>
      <c r="C9">
        <v>94</v>
      </c>
      <c r="E9" t="s">
        <v>12</v>
      </c>
      <c r="F9">
        <v>40</v>
      </c>
      <c r="I9" t="s">
        <v>37</v>
      </c>
      <c r="J9">
        <v>138</v>
      </c>
    </row>
    <row r="10" spans="2:10" x14ac:dyDescent="0.35">
      <c r="B10" t="s">
        <v>45</v>
      </c>
      <c r="C10">
        <v>84</v>
      </c>
      <c r="E10" t="s">
        <v>45</v>
      </c>
      <c r="F10">
        <v>38</v>
      </c>
      <c r="I10" t="s">
        <v>45</v>
      </c>
      <c r="J10">
        <v>122</v>
      </c>
    </row>
    <row r="11" spans="2:10" x14ac:dyDescent="0.35">
      <c r="B11" t="s">
        <v>490</v>
      </c>
      <c r="C11">
        <v>57</v>
      </c>
      <c r="E11" t="s">
        <v>67</v>
      </c>
      <c r="F11">
        <v>24</v>
      </c>
      <c r="I11" t="s">
        <v>67</v>
      </c>
      <c r="J11">
        <v>77</v>
      </c>
    </row>
    <row r="12" spans="2:10" x14ac:dyDescent="0.35">
      <c r="B12" t="s">
        <v>67</v>
      </c>
      <c r="C12">
        <v>53</v>
      </c>
      <c r="E12" t="s">
        <v>490</v>
      </c>
      <c r="F12">
        <v>20</v>
      </c>
      <c r="I12" t="s">
        <v>490</v>
      </c>
      <c r="J12">
        <v>77</v>
      </c>
    </row>
    <row r="13" spans="2:10" x14ac:dyDescent="0.35">
      <c r="B13" t="s">
        <v>84</v>
      </c>
      <c r="C13">
        <v>31</v>
      </c>
      <c r="E13" t="s">
        <v>146</v>
      </c>
      <c r="F13">
        <v>17</v>
      </c>
      <c r="I13" t="s">
        <v>84</v>
      </c>
      <c r="J13">
        <v>42</v>
      </c>
    </row>
    <row r="14" spans="2:10" x14ac:dyDescent="0.35">
      <c r="B14" t="s">
        <v>146</v>
      </c>
      <c r="C14">
        <v>22</v>
      </c>
      <c r="E14" t="s">
        <v>481</v>
      </c>
      <c r="F14">
        <v>2</v>
      </c>
      <c r="I14" t="s">
        <v>50</v>
      </c>
      <c r="J14">
        <v>31</v>
      </c>
    </row>
    <row r="15" spans="2:10" x14ac:dyDescent="0.35">
      <c r="B15" t="s">
        <v>50</v>
      </c>
      <c r="C15">
        <v>20</v>
      </c>
      <c r="E15" t="s">
        <v>57</v>
      </c>
      <c r="F15">
        <v>12</v>
      </c>
      <c r="I15" t="s">
        <v>57</v>
      </c>
      <c r="J15">
        <v>30</v>
      </c>
    </row>
    <row r="16" spans="2:10" x14ac:dyDescent="0.35">
      <c r="B16" t="s">
        <v>57</v>
      </c>
      <c r="C16">
        <v>18</v>
      </c>
      <c r="E16" t="s">
        <v>143</v>
      </c>
      <c r="F16">
        <v>12</v>
      </c>
      <c r="I16" t="s">
        <v>146</v>
      </c>
      <c r="J16">
        <v>39</v>
      </c>
    </row>
    <row r="17" spans="2:10" x14ac:dyDescent="0.35">
      <c r="B17" t="s">
        <v>143</v>
      </c>
      <c r="C17">
        <v>17</v>
      </c>
      <c r="E17" t="s">
        <v>84</v>
      </c>
      <c r="F17">
        <v>11</v>
      </c>
      <c r="I17" t="s">
        <v>143</v>
      </c>
      <c r="J17">
        <v>29</v>
      </c>
    </row>
    <row r="18" spans="2:10" x14ac:dyDescent="0.35">
      <c r="B18" t="s">
        <v>80</v>
      </c>
      <c r="C18">
        <v>9</v>
      </c>
      <c r="E18" t="s">
        <v>50</v>
      </c>
      <c r="F18">
        <v>11</v>
      </c>
      <c r="I18" t="s">
        <v>481</v>
      </c>
      <c r="J18">
        <v>10</v>
      </c>
    </row>
    <row r="19" spans="2:10" x14ac:dyDescent="0.35">
      <c r="B19" t="s">
        <v>520</v>
      </c>
      <c r="C19">
        <v>8</v>
      </c>
      <c r="E19" t="s">
        <v>159</v>
      </c>
      <c r="F19">
        <v>8</v>
      </c>
      <c r="I19" t="s">
        <v>159</v>
      </c>
      <c r="J19">
        <v>17</v>
      </c>
    </row>
    <row r="20" spans="2:10" x14ac:dyDescent="0.35">
      <c r="B20" t="s">
        <v>481</v>
      </c>
      <c r="C20">
        <v>8</v>
      </c>
      <c r="E20" t="s">
        <v>479</v>
      </c>
      <c r="F20">
        <v>4</v>
      </c>
      <c r="I20" t="s">
        <v>479</v>
      </c>
      <c r="J20">
        <v>12</v>
      </c>
    </row>
    <row r="21" spans="2:10" x14ac:dyDescent="0.35">
      <c r="B21" t="s">
        <v>124</v>
      </c>
      <c r="C21">
        <v>7</v>
      </c>
      <c r="E21" t="s">
        <v>124</v>
      </c>
      <c r="F21">
        <v>5</v>
      </c>
      <c r="I21" t="s">
        <v>124</v>
      </c>
      <c r="J21">
        <v>12</v>
      </c>
    </row>
    <row r="22" spans="2:10" x14ac:dyDescent="0.35">
      <c r="B22" t="s">
        <v>168</v>
      </c>
      <c r="C22">
        <v>7</v>
      </c>
      <c r="E22" t="s">
        <v>168</v>
      </c>
      <c r="F22">
        <v>4</v>
      </c>
      <c r="I22" t="s">
        <v>168</v>
      </c>
      <c r="J22">
        <v>11</v>
      </c>
    </row>
    <row r="23" spans="2:10" x14ac:dyDescent="0.35">
      <c r="B23" t="s">
        <v>480</v>
      </c>
      <c r="C23">
        <v>5</v>
      </c>
      <c r="E23" t="s">
        <v>475</v>
      </c>
      <c r="F23">
        <v>4</v>
      </c>
      <c r="I23" t="s">
        <v>475</v>
      </c>
      <c r="J23">
        <v>9</v>
      </c>
    </row>
    <row r="24" spans="2:10" x14ac:dyDescent="0.35">
      <c r="B24" t="s">
        <v>475</v>
      </c>
      <c r="C24">
        <v>5</v>
      </c>
      <c r="E24" t="s">
        <v>480</v>
      </c>
      <c r="F24">
        <v>4</v>
      </c>
      <c r="I24" t="s">
        <v>480</v>
      </c>
      <c r="J24">
        <v>9</v>
      </c>
    </row>
    <row r="25" spans="2:10" x14ac:dyDescent="0.35">
      <c r="B25" t="s">
        <v>131</v>
      </c>
      <c r="C25">
        <v>3</v>
      </c>
      <c r="E25" t="s">
        <v>521</v>
      </c>
      <c r="F25">
        <v>2</v>
      </c>
      <c r="I25" t="s">
        <v>131</v>
      </c>
      <c r="J25">
        <v>5</v>
      </c>
    </row>
    <row r="26" spans="2:10" x14ac:dyDescent="0.35">
      <c r="B26" t="s">
        <v>522</v>
      </c>
      <c r="C26">
        <v>3</v>
      </c>
      <c r="E26" t="s">
        <v>523</v>
      </c>
      <c r="F26">
        <v>2</v>
      </c>
      <c r="I26" t="s">
        <v>522</v>
      </c>
      <c r="J26">
        <v>3</v>
      </c>
    </row>
    <row r="27" spans="2:10" x14ac:dyDescent="0.35">
      <c r="B27" t="s">
        <v>524</v>
      </c>
      <c r="C27">
        <v>1</v>
      </c>
      <c r="E27" t="s">
        <v>24</v>
      </c>
      <c r="F27">
        <v>2</v>
      </c>
      <c r="I27" t="s">
        <v>523</v>
      </c>
      <c r="J27">
        <v>2</v>
      </c>
    </row>
    <row r="28" spans="2:10" x14ac:dyDescent="0.35">
      <c r="E28" t="s">
        <v>117</v>
      </c>
      <c r="F28">
        <v>1</v>
      </c>
      <c r="I28" t="s">
        <v>524</v>
      </c>
      <c r="J28">
        <v>2</v>
      </c>
    </row>
    <row r="29" spans="2:10" x14ac:dyDescent="0.35">
      <c r="C29">
        <f>SUM(C5:C28)</f>
        <v>940</v>
      </c>
      <c r="F29">
        <f>SUM(F5:F28)</f>
        <v>462</v>
      </c>
      <c r="G29">
        <f>SUM(C29,F29)</f>
        <v>1402</v>
      </c>
      <c r="I29" t="s">
        <v>24</v>
      </c>
      <c r="J29">
        <v>2</v>
      </c>
    </row>
    <row r="31" spans="2:10" x14ac:dyDescent="0.35">
      <c r="J31">
        <f>SUM(J5:J30)</f>
        <v>1402</v>
      </c>
    </row>
  </sheetData>
  <sheetProtection algorithmName="SHA-512" hashValue="yGwSDnt3/IHaf/F4FpvstUgJUwcgBYCtu+V41orSCw4akJ8YWVCvvuZgirN3YdAoIvN6K/G/qf/ahoNLQ2u7Vw==" saltValue="kYZySDQBVNXpHZPWyKY1T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A6C64-54FF-4F80-B6CE-DC4F40688E4C}">
  <dimension ref="A3:H35"/>
  <sheetViews>
    <sheetView workbookViewId="0">
      <selection activeCell="D14" sqref="A1:XFD1048576"/>
    </sheetView>
  </sheetViews>
  <sheetFormatPr defaultRowHeight="14.5" x14ac:dyDescent="0.35"/>
  <cols>
    <col min="1" max="1" width="59.81640625" bestFit="1" customWidth="1"/>
    <col min="2" max="2" width="22.81640625" style="2" bestFit="1" customWidth="1"/>
    <col min="3" max="3" width="9.08984375" style="2"/>
    <col min="4" max="4" width="22.81640625" bestFit="1" customWidth="1"/>
    <col min="7" max="7" width="22.81640625" bestFit="1" customWidth="1"/>
    <col min="8" max="8" width="15.36328125" bestFit="1" customWidth="1"/>
  </cols>
  <sheetData>
    <row r="3" spans="1:8" x14ac:dyDescent="0.35">
      <c r="A3" t="s">
        <v>484</v>
      </c>
    </row>
    <row r="5" spans="1:8" x14ac:dyDescent="0.35">
      <c r="A5" t="s">
        <v>485</v>
      </c>
      <c r="C5" s="25" t="s">
        <v>177</v>
      </c>
    </row>
    <row r="6" spans="1:8" x14ac:dyDescent="0.35">
      <c r="G6" s="25" t="s">
        <v>2</v>
      </c>
      <c r="H6" s="25" t="s">
        <v>486</v>
      </c>
    </row>
    <row r="7" spans="1:8" x14ac:dyDescent="0.35">
      <c r="A7" t="s">
        <v>487</v>
      </c>
      <c r="B7" s="2" t="s">
        <v>45</v>
      </c>
      <c r="C7" s="2">
        <v>16</v>
      </c>
      <c r="F7" s="2">
        <v>1</v>
      </c>
      <c r="G7" s="2" t="s">
        <v>15</v>
      </c>
      <c r="H7" s="2">
        <v>60</v>
      </c>
    </row>
    <row r="8" spans="1:8" x14ac:dyDescent="0.35">
      <c r="A8" t="s">
        <v>488</v>
      </c>
      <c r="B8" s="2" t="s">
        <v>45</v>
      </c>
      <c r="C8" s="2">
        <v>2</v>
      </c>
      <c r="F8" s="2">
        <v>2</v>
      </c>
      <c r="G8" s="2" t="s">
        <v>12</v>
      </c>
      <c r="H8" s="2">
        <v>50</v>
      </c>
    </row>
    <row r="9" spans="1:8" x14ac:dyDescent="0.35">
      <c r="A9" t="s">
        <v>489</v>
      </c>
      <c r="B9" s="2" t="s">
        <v>45</v>
      </c>
      <c r="C9" s="2">
        <v>2</v>
      </c>
      <c r="F9" s="2">
        <v>3</v>
      </c>
      <c r="G9" s="2" t="s">
        <v>490</v>
      </c>
      <c r="H9" s="2">
        <v>36</v>
      </c>
    </row>
    <row r="10" spans="1:8" x14ac:dyDescent="0.35">
      <c r="A10" t="s">
        <v>491</v>
      </c>
      <c r="B10" s="2" t="s">
        <v>45</v>
      </c>
      <c r="C10" s="2">
        <v>6</v>
      </c>
      <c r="F10" s="2">
        <v>4</v>
      </c>
      <c r="G10" s="2" t="s">
        <v>492</v>
      </c>
      <c r="H10" s="2">
        <v>30</v>
      </c>
    </row>
    <row r="11" spans="1:8" x14ac:dyDescent="0.35">
      <c r="A11" t="s">
        <v>493</v>
      </c>
      <c r="B11" s="2" t="s">
        <v>45</v>
      </c>
      <c r="C11" s="2">
        <v>4</v>
      </c>
      <c r="F11" s="2">
        <v>5</v>
      </c>
      <c r="G11" s="2" t="s">
        <v>37</v>
      </c>
      <c r="H11" s="2">
        <v>22</v>
      </c>
    </row>
    <row r="12" spans="1:8" x14ac:dyDescent="0.35">
      <c r="A12" t="s">
        <v>494</v>
      </c>
      <c r="B12" s="2" t="s">
        <v>15</v>
      </c>
      <c r="C12" s="2">
        <v>14</v>
      </c>
      <c r="F12" s="2">
        <v>6</v>
      </c>
      <c r="G12" s="2" t="s">
        <v>18</v>
      </c>
      <c r="H12" s="2">
        <v>10</v>
      </c>
    </row>
    <row r="13" spans="1:8" x14ac:dyDescent="0.35">
      <c r="A13" t="s">
        <v>495</v>
      </c>
      <c r="B13" s="2" t="s">
        <v>15</v>
      </c>
      <c r="C13" s="2">
        <v>12</v>
      </c>
      <c r="F13" s="2">
        <v>7</v>
      </c>
      <c r="G13" s="2" t="s">
        <v>182</v>
      </c>
      <c r="H13" s="2">
        <v>8</v>
      </c>
    </row>
    <row r="14" spans="1:8" x14ac:dyDescent="0.35">
      <c r="A14" t="s">
        <v>496</v>
      </c>
      <c r="B14" s="2" t="s">
        <v>15</v>
      </c>
      <c r="C14" s="2">
        <v>6</v>
      </c>
      <c r="F14" s="2">
        <v>8</v>
      </c>
      <c r="G14" s="2" t="s">
        <v>479</v>
      </c>
      <c r="H14" s="2">
        <v>4</v>
      </c>
    </row>
    <row r="15" spans="1:8" x14ac:dyDescent="0.35">
      <c r="A15" t="s">
        <v>497</v>
      </c>
      <c r="B15" s="2" t="s">
        <v>15</v>
      </c>
      <c r="C15" s="2">
        <v>4</v>
      </c>
      <c r="F15" s="2">
        <v>9</v>
      </c>
      <c r="G15" s="2" t="s">
        <v>159</v>
      </c>
      <c r="H15" s="2">
        <v>4</v>
      </c>
    </row>
    <row r="16" spans="1:8" x14ac:dyDescent="0.35">
      <c r="A16" t="s">
        <v>498</v>
      </c>
      <c r="B16" s="2" t="s">
        <v>15</v>
      </c>
      <c r="C16" s="2">
        <v>14</v>
      </c>
      <c r="F16" s="2">
        <v>10</v>
      </c>
      <c r="G16" s="2" t="s">
        <v>47</v>
      </c>
      <c r="H16" s="2">
        <v>2</v>
      </c>
    </row>
    <row r="17" spans="1:8" x14ac:dyDescent="0.35">
      <c r="A17" t="s">
        <v>499</v>
      </c>
      <c r="B17" s="2" t="s">
        <v>15</v>
      </c>
      <c r="C17" s="2">
        <v>10</v>
      </c>
      <c r="F17" s="2">
        <v>11</v>
      </c>
      <c r="G17" s="2" t="s">
        <v>124</v>
      </c>
      <c r="H17" s="2">
        <v>2</v>
      </c>
    </row>
    <row r="18" spans="1:8" x14ac:dyDescent="0.35">
      <c r="A18" t="s">
        <v>500</v>
      </c>
      <c r="B18" s="2" t="s">
        <v>479</v>
      </c>
      <c r="C18" s="2">
        <v>4</v>
      </c>
      <c r="G18" s="2"/>
      <c r="H18" s="2"/>
    </row>
    <row r="19" spans="1:8" x14ac:dyDescent="0.35">
      <c r="A19" t="s">
        <v>501</v>
      </c>
      <c r="B19" s="2" t="s">
        <v>47</v>
      </c>
      <c r="C19" s="2">
        <v>2</v>
      </c>
      <c r="G19" s="2"/>
      <c r="H19" s="2">
        <f>SUM(H7:H18)</f>
        <v>228</v>
      </c>
    </row>
    <row r="20" spans="1:8" x14ac:dyDescent="0.35">
      <c r="A20" t="s">
        <v>502</v>
      </c>
      <c r="B20" s="2" t="s">
        <v>490</v>
      </c>
      <c r="C20" s="2">
        <v>20</v>
      </c>
    </row>
    <row r="21" spans="1:8" x14ac:dyDescent="0.35">
      <c r="A21" t="s">
        <v>503</v>
      </c>
      <c r="B21" s="2" t="s">
        <v>490</v>
      </c>
      <c r="C21" s="2">
        <v>8</v>
      </c>
    </row>
    <row r="22" spans="1:8" x14ac:dyDescent="0.35">
      <c r="A22" t="s">
        <v>504</v>
      </c>
      <c r="B22" s="2" t="s">
        <v>490</v>
      </c>
      <c r="C22" s="2">
        <v>8</v>
      </c>
    </row>
    <row r="23" spans="1:8" x14ac:dyDescent="0.35">
      <c r="A23" t="s">
        <v>505</v>
      </c>
      <c r="B23" s="2" t="s">
        <v>124</v>
      </c>
      <c r="C23" s="2">
        <v>2</v>
      </c>
    </row>
    <row r="24" spans="1:8" x14ac:dyDescent="0.35">
      <c r="A24" t="s">
        <v>506</v>
      </c>
      <c r="B24" s="2" t="s">
        <v>159</v>
      </c>
      <c r="C24" s="2">
        <v>4</v>
      </c>
    </row>
    <row r="25" spans="1:8" x14ac:dyDescent="0.35">
      <c r="A25" t="s">
        <v>507</v>
      </c>
      <c r="B25" s="2" t="s">
        <v>12</v>
      </c>
      <c r="C25" s="2">
        <v>18</v>
      </c>
    </row>
    <row r="26" spans="1:8" x14ac:dyDescent="0.35">
      <c r="A26" t="s">
        <v>508</v>
      </c>
      <c r="B26" s="2" t="s">
        <v>12</v>
      </c>
      <c r="C26" s="2">
        <v>12</v>
      </c>
    </row>
    <row r="27" spans="1:8" x14ac:dyDescent="0.35">
      <c r="A27" t="s">
        <v>509</v>
      </c>
      <c r="B27" s="2" t="s">
        <v>12</v>
      </c>
      <c r="C27" s="2">
        <v>12</v>
      </c>
    </row>
    <row r="28" spans="1:8" x14ac:dyDescent="0.35">
      <c r="A28" t="s">
        <v>510</v>
      </c>
      <c r="B28" s="2" t="s">
        <v>12</v>
      </c>
      <c r="C28" s="2">
        <v>8</v>
      </c>
    </row>
    <row r="29" spans="1:8" x14ac:dyDescent="0.35">
      <c r="A29" t="s">
        <v>511</v>
      </c>
      <c r="B29" s="2" t="s">
        <v>37</v>
      </c>
      <c r="C29" s="2">
        <v>6</v>
      </c>
    </row>
    <row r="30" spans="1:8" x14ac:dyDescent="0.35">
      <c r="A30" t="s">
        <v>512</v>
      </c>
      <c r="B30" s="2" t="s">
        <v>37</v>
      </c>
      <c r="C30" s="2">
        <v>10</v>
      </c>
    </row>
    <row r="31" spans="1:8" x14ac:dyDescent="0.35">
      <c r="A31" t="s">
        <v>513</v>
      </c>
      <c r="B31" s="2" t="s">
        <v>37</v>
      </c>
      <c r="C31" s="2">
        <v>6</v>
      </c>
    </row>
    <row r="32" spans="1:8" x14ac:dyDescent="0.35">
      <c r="A32" t="s">
        <v>514</v>
      </c>
      <c r="B32" s="2" t="s">
        <v>182</v>
      </c>
      <c r="C32" s="2">
        <v>8</v>
      </c>
    </row>
    <row r="33" spans="1:3" x14ac:dyDescent="0.35">
      <c r="A33" t="s">
        <v>515</v>
      </c>
      <c r="B33" s="2" t="s">
        <v>18</v>
      </c>
      <c r="C33" s="2">
        <v>10</v>
      </c>
    </row>
    <row r="35" spans="1:3" x14ac:dyDescent="0.35">
      <c r="C35" s="2">
        <f>SUM(C7:C34)</f>
        <v>228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144F-85C7-4E12-94AC-E0EE8386E7F5}">
  <dimension ref="A1:B30"/>
  <sheetViews>
    <sheetView workbookViewId="0">
      <selection sqref="A1:B30"/>
    </sheetView>
  </sheetViews>
  <sheetFormatPr defaultRowHeight="14.5" x14ac:dyDescent="0.35"/>
  <cols>
    <col min="1" max="1" width="28.6328125" bestFit="1" customWidth="1"/>
    <col min="2" max="2" width="14" bestFit="1" customWidth="1"/>
  </cols>
  <sheetData>
    <row r="1" spans="1:2" x14ac:dyDescent="0.35">
      <c r="A1" s="5" t="s">
        <v>210</v>
      </c>
    </row>
    <row r="3" spans="1:2" x14ac:dyDescent="0.35">
      <c r="A3" s="3" t="s">
        <v>180</v>
      </c>
      <c r="B3" t="s">
        <v>179</v>
      </c>
    </row>
    <row r="4" spans="1:2" x14ac:dyDescent="0.35">
      <c r="A4" s="4" t="s">
        <v>209</v>
      </c>
      <c r="B4">
        <v>70</v>
      </c>
    </row>
    <row r="5" spans="1:2" x14ac:dyDescent="0.35">
      <c r="A5" s="4" t="s">
        <v>208</v>
      </c>
      <c r="B5">
        <v>44</v>
      </c>
    </row>
    <row r="6" spans="1:2" x14ac:dyDescent="0.35">
      <c r="A6" s="4" t="s">
        <v>21</v>
      </c>
      <c r="B6">
        <v>40</v>
      </c>
    </row>
    <row r="7" spans="1:2" x14ac:dyDescent="0.35">
      <c r="A7" s="4" t="s">
        <v>207</v>
      </c>
      <c r="B7">
        <v>36</v>
      </c>
    </row>
    <row r="8" spans="1:2" x14ac:dyDescent="0.35">
      <c r="A8" s="4" t="s">
        <v>206</v>
      </c>
      <c r="B8">
        <v>26</v>
      </c>
    </row>
    <row r="9" spans="1:2" x14ac:dyDescent="0.35">
      <c r="A9" s="4" t="s">
        <v>205</v>
      </c>
      <c r="B9">
        <v>26</v>
      </c>
    </row>
    <row r="10" spans="1:2" x14ac:dyDescent="0.35">
      <c r="A10" s="4" t="s">
        <v>204</v>
      </c>
      <c r="B10">
        <v>24</v>
      </c>
    </row>
    <row r="11" spans="1:2" x14ac:dyDescent="0.35">
      <c r="A11" s="4" t="s">
        <v>203</v>
      </c>
      <c r="B11">
        <v>20</v>
      </c>
    </row>
    <row r="12" spans="1:2" x14ac:dyDescent="0.35">
      <c r="A12" s="4" t="s">
        <v>202</v>
      </c>
      <c r="B12">
        <v>16</v>
      </c>
    </row>
    <row r="13" spans="1:2" x14ac:dyDescent="0.35">
      <c r="A13" s="4" t="s">
        <v>201</v>
      </c>
      <c r="B13">
        <v>12</v>
      </c>
    </row>
    <row r="14" spans="1:2" x14ac:dyDescent="0.35">
      <c r="A14" s="4" t="s">
        <v>200</v>
      </c>
      <c r="B14">
        <v>10</v>
      </c>
    </row>
    <row r="15" spans="1:2" x14ac:dyDescent="0.35">
      <c r="A15" s="4" t="s">
        <v>199</v>
      </c>
      <c r="B15">
        <v>10</v>
      </c>
    </row>
    <row r="16" spans="1:2" x14ac:dyDescent="0.35">
      <c r="A16" s="4" t="s">
        <v>198</v>
      </c>
      <c r="B16">
        <v>8</v>
      </c>
    </row>
    <row r="17" spans="1:2" x14ac:dyDescent="0.35">
      <c r="A17" s="4" t="s">
        <v>197</v>
      </c>
      <c r="B17">
        <v>8</v>
      </c>
    </row>
    <row r="18" spans="1:2" x14ac:dyDescent="0.35">
      <c r="A18" s="4" t="s">
        <v>196</v>
      </c>
      <c r="B18">
        <v>8</v>
      </c>
    </row>
    <row r="19" spans="1:2" x14ac:dyDescent="0.35">
      <c r="A19" s="4" t="s">
        <v>195</v>
      </c>
      <c r="B19">
        <v>6</v>
      </c>
    </row>
    <row r="20" spans="1:2" x14ac:dyDescent="0.35">
      <c r="A20" s="4" t="s">
        <v>194</v>
      </c>
      <c r="B20">
        <v>6</v>
      </c>
    </row>
    <row r="21" spans="1:2" x14ac:dyDescent="0.35">
      <c r="A21" s="4" t="s">
        <v>193</v>
      </c>
      <c r="B21">
        <v>4</v>
      </c>
    </row>
    <row r="22" spans="1:2" x14ac:dyDescent="0.35">
      <c r="A22" s="4" t="s">
        <v>192</v>
      </c>
      <c r="B22">
        <v>4</v>
      </c>
    </row>
    <row r="23" spans="1:2" x14ac:dyDescent="0.35">
      <c r="A23" s="4" t="s">
        <v>191</v>
      </c>
      <c r="B23">
        <v>4</v>
      </c>
    </row>
    <row r="24" spans="1:2" x14ac:dyDescent="0.35">
      <c r="A24" s="4" t="s">
        <v>190</v>
      </c>
      <c r="B24">
        <v>4</v>
      </c>
    </row>
    <row r="25" spans="1:2" x14ac:dyDescent="0.35">
      <c r="A25" s="4" t="s">
        <v>189</v>
      </c>
      <c r="B25">
        <v>2</v>
      </c>
    </row>
    <row r="26" spans="1:2" x14ac:dyDescent="0.35">
      <c r="A26" s="4" t="s">
        <v>188</v>
      </c>
      <c r="B26">
        <v>2</v>
      </c>
    </row>
    <row r="27" spans="1:2" x14ac:dyDescent="0.35">
      <c r="A27" s="4" t="s">
        <v>187</v>
      </c>
      <c r="B27">
        <v>2</v>
      </c>
    </row>
    <row r="28" spans="1:2" x14ac:dyDescent="0.35">
      <c r="A28" s="4" t="s">
        <v>186</v>
      </c>
      <c r="B28">
        <v>2</v>
      </c>
    </row>
    <row r="29" spans="1:2" x14ac:dyDescent="0.35">
      <c r="A29" s="4" t="s">
        <v>185</v>
      </c>
    </row>
    <row r="30" spans="1:2" x14ac:dyDescent="0.35">
      <c r="A30" s="4" t="s">
        <v>178</v>
      </c>
      <c r="B30">
        <v>394</v>
      </c>
    </row>
  </sheetData>
  <sheetProtection algorithmName="SHA-512" hashValue="cN/WzWQRgbXH6+MYPXVnHD+H941rMltjCzGbo9S83K3a38BibrzKN+Qk5G5Z0ieLN6nQvDZWi05hzwypy9bAgg==" saltValue="dUIIdNc9z5Mv0LkPgND8v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09627-EB34-4ED4-9AC3-F297C84C6C22}">
  <dimension ref="A1:J243"/>
  <sheetViews>
    <sheetView workbookViewId="0">
      <selection activeCell="F1" sqref="A1:XFD1048576"/>
    </sheetView>
  </sheetViews>
  <sheetFormatPr defaultRowHeight="14.5" x14ac:dyDescent="0.35"/>
  <cols>
    <col min="2" max="2" width="22.26953125" style="2" customWidth="1"/>
    <col min="3" max="3" width="15.6328125" style="2" customWidth="1"/>
    <col min="4" max="4" width="7" customWidth="1"/>
    <col min="5" max="5" width="30.6328125" customWidth="1"/>
    <col min="6" max="6" width="25.81640625" customWidth="1"/>
    <col min="7" max="7" width="25.81640625" style="2" customWidth="1"/>
  </cols>
  <sheetData>
    <row r="1" spans="2:10" ht="15.5" x14ac:dyDescent="0.35">
      <c r="B1" s="6" t="s">
        <v>211</v>
      </c>
      <c r="C1" s="7" t="s">
        <v>3</v>
      </c>
      <c r="D1" s="8">
        <v>1</v>
      </c>
      <c r="E1" s="8" t="s">
        <v>212</v>
      </c>
      <c r="F1" s="9" t="s">
        <v>2</v>
      </c>
      <c r="G1" s="10" t="s">
        <v>177</v>
      </c>
    </row>
    <row r="2" spans="2:10" x14ac:dyDescent="0.35">
      <c r="B2" s="11" t="s">
        <v>213</v>
      </c>
      <c r="C2" s="11" t="s">
        <v>214</v>
      </c>
      <c r="E2" s="12" t="s">
        <v>1</v>
      </c>
      <c r="F2" s="12"/>
      <c r="G2" s="11"/>
      <c r="H2" s="12" t="s">
        <v>215</v>
      </c>
      <c r="I2" s="12" t="s">
        <v>216</v>
      </c>
    </row>
    <row r="3" spans="2:10" x14ac:dyDescent="0.35">
      <c r="B3" s="13">
        <v>1</v>
      </c>
      <c r="C3" s="13">
        <v>3</v>
      </c>
      <c r="E3" s="14" t="s">
        <v>217</v>
      </c>
      <c r="F3" s="14" t="s">
        <v>203</v>
      </c>
      <c r="G3" s="13">
        <v>12</v>
      </c>
      <c r="H3" s="14" t="s">
        <v>218</v>
      </c>
      <c r="I3" s="14">
        <v>21</v>
      </c>
    </row>
    <row r="4" spans="2:10" x14ac:dyDescent="0.35">
      <c r="B4" s="13">
        <v>2</v>
      </c>
      <c r="C4" s="13">
        <v>4</v>
      </c>
      <c r="E4" s="14" t="s">
        <v>219</v>
      </c>
      <c r="F4" s="14" t="s">
        <v>209</v>
      </c>
      <c r="G4" s="13">
        <v>8</v>
      </c>
      <c r="H4" s="14" t="s">
        <v>220</v>
      </c>
      <c r="I4" s="14">
        <v>14</v>
      </c>
    </row>
    <row r="5" spans="2:10" x14ac:dyDescent="0.35">
      <c r="B5" s="13">
        <v>3</v>
      </c>
      <c r="C5" s="13">
        <v>5</v>
      </c>
      <c r="E5" s="14" t="s">
        <v>221</v>
      </c>
      <c r="F5" s="14" t="s">
        <v>207</v>
      </c>
      <c r="G5" s="13">
        <v>4</v>
      </c>
      <c r="H5" s="15">
        <v>6.0243055555555557E-2</v>
      </c>
      <c r="I5" s="14">
        <v>13</v>
      </c>
      <c r="J5" t="s">
        <v>222</v>
      </c>
    </row>
    <row r="6" spans="2:10" x14ac:dyDescent="0.35">
      <c r="B6" s="13"/>
      <c r="C6" s="13"/>
      <c r="E6" s="14"/>
      <c r="F6" s="14"/>
      <c r="G6" s="13"/>
      <c r="H6" s="14"/>
      <c r="I6" s="14"/>
    </row>
    <row r="7" spans="2:10" x14ac:dyDescent="0.35">
      <c r="B7" s="16" t="s">
        <v>223</v>
      </c>
      <c r="C7" s="16" t="s">
        <v>224</v>
      </c>
    </row>
    <row r="8" spans="2:10" ht="15.5" x14ac:dyDescent="0.35">
      <c r="B8" s="6"/>
    </row>
    <row r="9" spans="2:10" ht="15.5" x14ac:dyDescent="0.35">
      <c r="B9" s="6" t="s">
        <v>211</v>
      </c>
      <c r="C9" s="7" t="s">
        <v>3</v>
      </c>
      <c r="D9" s="8">
        <v>2</v>
      </c>
      <c r="E9" s="8" t="s">
        <v>225</v>
      </c>
      <c r="F9" s="9"/>
      <c r="G9" s="10"/>
    </row>
    <row r="10" spans="2:10" x14ac:dyDescent="0.35">
      <c r="B10" s="11" t="s">
        <v>213</v>
      </c>
      <c r="C10" s="11" t="s">
        <v>214</v>
      </c>
      <c r="E10" s="12" t="s">
        <v>1</v>
      </c>
      <c r="F10" s="12"/>
      <c r="G10" s="11"/>
      <c r="H10" s="12" t="s">
        <v>215</v>
      </c>
      <c r="I10" s="12" t="s">
        <v>216</v>
      </c>
    </row>
    <row r="11" spans="2:10" x14ac:dyDescent="0.35">
      <c r="B11" s="13">
        <v>1</v>
      </c>
      <c r="C11" s="13">
        <v>102</v>
      </c>
      <c r="E11" s="17" t="s">
        <v>226</v>
      </c>
      <c r="F11" s="17" t="s">
        <v>209</v>
      </c>
      <c r="G11" s="18">
        <v>14</v>
      </c>
      <c r="H11" s="17" t="s">
        <v>227</v>
      </c>
      <c r="I11" s="14">
        <v>11</v>
      </c>
    </row>
    <row r="12" spans="2:10" x14ac:dyDescent="0.35">
      <c r="B12" s="13">
        <v>2</v>
      </c>
      <c r="C12" s="13">
        <v>108</v>
      </c>
      <c r="E12" s="17" t="s">
        <v>228</v>
      </c>
      <c r="F12" s="17" t="s">
        <v>201</v>
      </c>
      <c r="G12" s="18">
        <v>12</v>
      </c>
      <c r="H12" s="17" t="s">
        <v>229</v>
      </c>
      <c r="I12" s="14">
        <v>7</v>
      </c>
    </row>
    <row r="13" spans="2:10" x14ac:dyDescent="0.35">
      <c r="B13" s="13">
        <v>3</v>
      </c>
      <c r="C13" s="13">
        <v>107</v>
      </c>
      <c r="E13" s="17" t="s">
        <v>230</v>
      </c>
      <c r="F13" s="17" t="s">
        <v>200</v>
      </c>
      <c r="G13" s="18">
        <v>10</v>
      </c>
      <c r="H13" s="17" t="s">
        <v>231</v>
      </c>
      <c r="I13" s="14">
        <v>6</v>
      </c>
    </row>
    <row r="14" spans="2:10" x14ac:dyDescent="0.35">
      <c r="B14" s="13">
        <v>4</v>
      </c>
      <c r="C14" s="13">
        <v>103</v>
      </c>
      <c r="E14" s="17" t="s">
        <v>232</v>
      </c>
      <c r="F14" s="17" t="s">
        <v>206</v>
      </c>
      <c r="G14" s="18">
        <v>8</v>
      </c>
      <c r="H14" s="17" t="s">
        <v>233</v>
      </c>
      <c r="I14" s="14">
        <v>18</v>
      </c>
    </row>
    <row r="15" spans="2:10" x14ac:dyDescent="0.35">
      <c r="B15" s="13">
        <v>5</v>
      </c>
      <c r="C15" s="13">
        <v>105</v>
      </c>
      <c r="E15" s="17" t="s">
        <v>234</v>
      </c>
      <c r="F15" s="17" t="s">
        <v>21</v>
      </c>
      <c r="G15" s="18">
        <v>6</v>
      </c>
      <c r="H15" s="17" t="s">
        <v>235</v>
      </c>
      <c r="I15" s="14">
        <v>5</v>
      </c>
    </row>
    <row r="16" spans="2:10" x14ac:dyDescent="0.35">
      <c r="B16" s="13">
        <v>6</v>
      </c>
      <c r="C16" s="13">
        <v>104</v>
      </c>
      <c r="E16" s="17" t="s">
        <v>236</v>
      </c>
      <c r="F16" s="17" t="s">
        <v>209</v>
      </c>
      <c r="G16" s="18">
        <v>4</v>
      </c>
      <c r="H16" s="17" t="s">
        <v>237</v>
      </c>
      <c r="I16" s="14">
        <v>6</v>
      </c>
    </row>
    <row r="17" spans="2:9" x14ac:dyDescent="0.35">
      <c r="B17" s="16" t="s">
        <v>223</v>
      </c>
      <c r="C17" s="16" t="s">
        <v>238</v>
      </c>
      <c r="E17" s="19" t="s">
        <v>239</v>
      </c>
      <c r="F17" s="17" t="s">
        <v>208</v>
      </c>
      <c r="G17" s="20">
        <v>0</v>
      </c>
      <c r="H17" s="17" t="s">
        <v>240</v>
      </c>
    </row>
    <row r="18" spans="2:9" ht="15.5" x14ac:dyDescent="0.35">
      <c r="B18" s="6"/>
    </row>
    <row r="19" spans="2:9" ht="15.5" x14ac:dyDescent="0.35">
      <c r="B19" s="6" t="s">
        <v>211</v>
      </c>
      <c r="C19" s="7" t="s">
        <v>3</v>
      </c>
      <c r="D19" s="8">
        <v>3</v>
      </c>
      <c r="E19" s="8" t="s">
        <v>241</v>
      </c>
      <c r="F19" s="9"/>
      <c r="G19" s="10"/>
    </row>
    <row r="20" spans="2:9" x14ac:dyDescent="0.35">
      <c r="B20" s="11" t="s">
        <v>213</v>
      </c>
      <c r="C20" s="11" t="s">
        <v>214</v>
      </c>
      <c r="E20" s="12" t="s">
        <v>1</v>
      </c>
      <c r="F20" s="12"/>
      <c r="G20" s="11"/>
      <c r="H20" s="12" t="s">
        <v>215</v>
      </c>
      <c r="I20" s="12" t="s">
        <v>216</v>
      </c>
    </row>
    <row r="21" spans="2:9" x14ac:dyDescent="0.35">
      <c r="B21" s="13">
        <v>1</v>
      </c>
      <c r="C21" s="13">
        <v>113</v>
      </c>
      <c r="E21" s="14" t="s">
        <v>242</v>
      </c>
      <c r="F21" s="14" t="s">
        <v>205</v>
      </c>
      <c r="G21" s="13">
        <v>10</v>
      </c>
      <c r="H21" s="14" t="s">
        <v>243</v>
      </c>
      <c r="I21" s="14">
        <v>14</v>
      </c>
    </row>
    <row r="22" spans="2:9" x14ac:dyDescent="0.35">
      <c r="B22" s="13">
        <v>2</v>
      </c>
      <c r="C22" s="13">
        <v>114</v>
      </c>
      <c r="E22" s="14" t="s">
        <v>244</v>
      </c>
      <c r="F22" s="14" t="s">
        <v>208</v>
      </c>
      <c r="G22" s="13">
        <v>8</v>
      </c>
      <c r="H22" s="14" t="s">
        <v>245</v>
      </c>
      <c r="I22" s="14">
        <v>11</v>
      </c>
    </row>
    <row r="23" spans="2:9" x14ac:dyDescent="0.35">
      <c r="B23" s="13">
        <v>3</v>
      </c>
      <c r="C23" s="13">
        <v>110</v>
      </c>
      <c r="E23" s="14" t="s">
        <v>246</v>
      </c>
      <c r="F23" s="14" t="s">
        <v>204</v>
      </c>
      <c r="G23" s="13">
        <v>6</v>
      </c>
      <c r="H23" s="14" t="s">
        <v>247</v>
      </c>
      <c r="I23" s="14">
        <v>6</v>
      </c>
    </row>
    <row r="24" spans="2:9" x14ac:dyDescent="0.35">
      <c r="B24" s="13">
        <v>4</v>
      </c>
      <c r="C24" s="13">
        <v>111</v>
      </c>
      <c r="E24" s="14" t="s">
        <v>248</v>
      </c>
      <c r="F24" s="14" t="s">
        <v>209</v>
      </c>
      <c r="G24" s="13">
        <v>4</v>
      </c>
      <c r="H24" s="14" t="s">
        <v>249</v>
      </c>
      <c r="I24" s="14">
        <v>3</v>
      </c>
    </row>
    <row r="25" spans="2:9" x14ac:dyDescent="0.35">
      <c r="B25" s="13">
        <v>5</v>
      </c>
      <c r="C25" s="13">
        <v>112</v>
      </c>
      <c r="E25" s="14" t="s">
        <v>250</v>
      </c>
      <c r="F25" s="14" t="s">
        <v>205</v>
      </c>
      <c r="G25" s="13">
        <v>2</v>
      </c>
      <c r="H25" s="14" t="s">
        <v>251</v>
      </c>
      <c r="I25" s="14">
        <v>15</v>
      </c>
    </row>
    <row r="26" spans="2:9" x14ac:dyDescent="0.35">
      <c r="B26" s="16" t="s">
        <v>223</v>
      </c>
      <c r="C26" s="16" t="s">
        <v>252</v>
      </c>
    </row>
    <row r="27" spans="2:9" ht="15.5" x14ac:dyDescent="0.35">
      <c r="B27" s="6"/>
    </row>
    <row r="28" spans="2:9" ht="15.5" x14ac:dyDescent="0.35">
      <c r="B28" s="6" t="s">
        <v>211</v>
      </c>
      <c r="C28" s="7" t="s">
        <v>3</v>
      </c>
      <c r="D28" s="8">
        <v>4</v>
      </c>
      <c r="E28" s="8" t="s">
        <v>253</v>
      </c>
      <c r="F28" s="9"/>
      <c r="G28" s="10"/>
    </row>
    <row r="29" spans="2:9" x14ac:dyDescent="0.35">
      <c r="B29" s="11" t="s">
        <v>213</v>
      </c>
      <c r="C29" s="11" t="s">
        <v>214</v>
      </c>
      <c r="E29" s="12" t="s">
        <v>1</v>
      </c>
      <c r="F29" s="12"/>
      <c r="G29" s="11"/>
      <c r="H29" s="12" t="s">
        <v>215</v>
      </c>
      <c r="I29" s="12" t="s">
        <v>216</v>
      </c>
    </row>
    <row r="30" spans="2:9" x14ac:dyDescent="0.35">
      <c r="B30" s="13">
        <v>1</v>
      </c>
      <c r="C30" s="13">
        <v>122</v>
      </c>
      <c r="E30" s="14" t="s">
        <v>254</v>
      </c>
      <c r="F30" s="14" t="s">
        <v>208</v>
      </c>
      <c r="G30" s="13">
        <v>6</v>
      </c>
      <c r="H30" s="14" t="s">
        <v>255</v>
      </c>
      <c r="I30" s="14">
        <v>11</v>
      </c>
    </row>
    <row r="31" spans="2:9" x14ac:dyDescent="0.35">
      <c r="B31" s="13">
        <v>2</v>
      </c>
      <c r="C31" s="13">
        <v>123</v>
      </c>
      <c r="E31" s="14" t="s">
        <v>256</v>
      </c>
      <c r="F31" s="14" t="s">
        <v>209</v>
      </c>
      <c r="G31" s="13">
        <v>4</v>
      </c>
      <c r="H31" s="14" t="s">
        <v>257</v>
      </c>
      <c r="I31" s="14">
        <v>7</v>
      </c>
    </row>
    <row r="32" spans="2:9" x14ac:dyDescent="0.35">
      <c r="B32" s="13">
        <v>3</v>
      </c>
      <c r="C32" s="13">
        <v>124</v>
      </c>
      <c r="E32" s="14" t="s">
        <v>258</v>
      </c>
      <c r="F32" s="14" t="s">
        <v>209</v>
      </c>
      <c r="G32" s="13">
        <v>2</v>
      </c>
      <c r="H32" s="14" t="s">
        <v>259</v>
      </c>
      <c r="I32" s="14">
        <v>8</v>
      </c>
    </row>
    <row r="33" spans="2:9" x14ac:dyDescent="0.35">
      <c r="B33" s="16" t="s">
        <v>223</v>
      </c>
      <c r="C33" s="16" t="s">
        <v>260</v>
      </c>
    </row>
    <row r="34" spans="2:9" ht="15.5" x14ac:dyDescent="0.35">
      <c r="B34" s="6"/>
    </row>
    <row r="35" spans="2:9" ht="15.5" x14ac:dyDescent="0.35">
      <c r="B35" s="6" t="s">
        <v>211</v>
      </c>
      <c r="C35" s="7" t="s">
        <v>3</v>
      </c>
      <c r="D35" s="8">
        <v>5</v>
      </c>
      <c r="E35" s="8" t="s">
        <v>261</v>
      </c>
      <c r="F35" s="9"/>
      <c r="G35" s="10"/>
    </row>
    <row r="36" spans="2:9" x14ac:dyDescent="0.35">
      <c r="B36" s="11" t="s">
        <v>213</v>
      </c>
      <c r="C36" s="11" t="s">
        <v>214</v>
      </c>
      <c r="E36" s="12" t="s">
        <v>1</v>
      </c>
      <c r="F36" s="12"/>
      <c r="G36" s="11"/>
      <c r="H36" s="12" t="s">
        <v>215</v>
      </c>
      <c r="I36" s="12" t="s">
        <v>216</v>
      </c>
    </row>
    <row r="37" spans="2:9" x14ac:dyDescent="0.35">
      <c r="B37" s="13">
        <v>1</v>
      </c>
      <c r="C37" s="13">
        <v>153</v>
      </c>
      <c r="E37" s="14" t="s">
        <v>262</v>
      </c>
      <c r="F37" s="14" t="s">
        <v>194</v>
      </c>
      <c r="G37" s="13">
        <v>6</v>
      </c>
      <c r="H37" s="14" t="s">
        <v>263</v>
      </c>
      <c r="I37" s="14">
        <v>40</v>
      </c>
    </row>
    <row r="38" spans="2:9" x14ac:dyDescent="0.35">
      <c r="B38" s="13">
        <v>2</v>
      </c>
      <c r="C38" s="13">
        <v>151</v>
      </c>
      <c r="E38" s="14" t="s">
        <v>264</v>
      </c>
      <c r="F38" s="14" t="s">
        <v>199</v>
      </c>
      <c r="G38" s="13">
        <v>4</v>
      </c>
      <c r="H38" s="14" t="s">
        <v>265</v>
      </c>
      <c r="I38" s="14">
        <v>8</v>
      </c>
    </row>
    <row r="39" spans="2:9" x14ac:dyDescent="0.35">
      <c r="B39" s="13">
        <v>3</v>
      </c>
      <c r="C39" s="13">
        <v>152</v>
      </c>
      <c r="E39" s="14" t="s">
        <v>266</v>
      </c>
      <c r="F39" s="14" t="s">
        <v>208</v>
      </c>
      <c r="G39" s="13">
        <v>2</v>
      </c>
      <c r="H39" s="14" t="s">
        <v>267</v>
      </c>
      <c r="I39" s="14">
        <v>25</v>
      </c>
    </row>
    <row r="40" spans="2:9" x14ac:dyDescent="0.35">
      <c r="B40" s="16" t="s">
        <v>223</v>
      </c>
      <c r="C40" s="16" t="s">
        <v>268</v>
      </c>
    </row>
    <row r="41" spans="2:9" ht="15.5" x14ac:dyDescent="0.35">
      <c r="B41" s="6"/>
    </row>
    <row r="42" spans="2:9" ht="15.5" x14ac:dyDescent="0.35">
      <c r="B42" s="6" t="s">
        <v>211</v>
      </c>
      <c r="C42" s="7" t="s">
        <v>3</v>
      </c>
      <c r="D42" s="8">
        <v>6</v>
      </c>
      <c r="E42" s="8" t="s">
        <v>269</v>
      </c>
      <c r="F42" s="9"/>
      <c r="G42" s="10"/>
    </row>
    <row r="43" spans="2:9" x14ac:dyDescent="0.35">
      <c r="B43" s="11" t="s">
        <v>213</v>
      </c>
      <c r="C43" s="11" t="s">
        <v>214</v>
      </c>
      <c r="E43" s="12" t="s">
        <v>1</v>
      </c>
      <c r="F43" s="12"/>
      <c r="G43" s="11"/>
      <c r="H43" s="12" t="s">
        <v>215</v>
      </c>
      <c r="I43" s="12" t="s">
        <v>216</v>
      </c>
    </row>
    <row r="44" spans="2:9" x14ac:dyDescent="0.35">
      <c r="B44" s="13">
        <v>1</v>
      </c>
      <c r="C44" s="13">
        <v>161</v>
      </c>
      <c r="E44" s="14" t="s">
        <v>270</v>
      </c>
      <c r="F44" s="14" t="s">
        <v>192</v>
      </c>
      <c r="G44" s="13">
        <v>4</v>
      </c>
      <c r="H44" s="14" t="s">
        <v>271</v>
      </c>
      <c r="I44" s="14">
        <v>1</v>
      </c>
    </row>
    <row r="45" spans="2:9" x14ac:dyDescent="0.35">
      <c r="B45" s="13" t="s">
        <v>272</v>
      </c>
    </row>
    <row r="46" spans="2:9" x14ac:dyDescent="0.35">
      <c r="B46" s="16" t="s">
        <v>223</v>
      </c>
      <c r="C46" s="16" t="s">
        <v>273</v>
      </c>
    </row>
    <row r="47" spans="2:9" ht="15.5" x14ac:dyDescent="0.35">
      <c r="B47" s="6"/>
    </row>
    <row r="48" spans="2:9" ht="15.5" x14ac:dyDescent="0.35">
      <c r="B48" s="6" t="s">
        <v>211</v>
      </c>
      <c r="C48" s="7" t="s">
        <v>3</v>
      </c>
      <c r="D48" s="8">
        <v>8</v>
      </c>
      <c r="E48" s="8" t="s">
        <v>274</v>
      </c>
      <c r="F48" s="9"/>
      <c r="G48" s="10"/>
    </row>
    <row r="49" spans="2:9" x14ac:dyDescent="0.35">
      <c r="B49" s="11" t="s">
        <v>213</v>
      </c>
      <c r="C49" s="11" t="s">
        <v>214</v>
      </c>
      <c r="E49" s="12" t="s">
        <v>1</v>
      </c>
      <c r="F49" s="12"/>
      <c r="G49" s="11"/>
      <c r="H49" s="12" t="s">
        <v>215</v>
      </c>
      <c r="I49" s="12" t="s">
        <v>216</v>
      </c>
    </row>
    <row r="50" spans="2:9" x14ac:dyDescent="0.35">
      <c r="B50" s="13">
        <v>1</v>
      </c>
      <c r="C50" s="13">
        <v>7</v>
      </c>
      <c r="E50" s="14" t="s">
        <v>275</v>
      </c>
      <c r="F50" s="14" t="s">
        <v>204</v>
      </c>
      <c r="G50" s="13">
        <v>12</v>
      </c>
      <c r="H50" s="14" t="s">
        <v>276</v>
      </c>
      <c r="I50" s="14">
        <v>7</v>
      </c>
    </row>
    <row r="51" spans="2:9" x14ac:dyDescent="0.35">
      <c r="B51" s="13">
        <v>2</v>
      </c>
      <c r="C51" s="13">
        <v>9</v>
      </c>
      <c r="E51" s="14" t="s">
        <v>277</v>
      </c>
      <c r="F51" s="14" t="s">
        <v>203</v>
      </c>
      <c r="G51" s="13">
        <v>8</v>
      </c>
      <c r="H51" s="14" t="s">
        <v>278</v>
      </c>
      <c r="I51" s="14">
        <v>16</v>
      </c>
    </row>
    <row r="52" spans="2:9" x14ac:dyDescent="0.35">
      <c r="B52" s="13">
        <v>3</v>
      </c>
      <c r="C52" s="13">
        <v>10</v>
      </c>
      <c r="E52" s="14" t="s">
        <v>279</v>
      </c>
      <c r="F52" s="14" t="s">
        <v>206</v>
      </c>
      <c r="G52" s="13">
        <v>4</v>
      </c>
      <c r="H52" s="14" t="s">
        <v>280</v>
      </c>
      <c r="I52" s="14">
        <v>4</v>
      </c>
    </row>
    <row r="53" spans="2:9" x14ac:dyDescent="0.35">
      <c r="B53" s="16" t="s">
        <v>223</v>
      </c>
      <c r="C53" s="16" t="s">
        <v>281</v>
      </c>
    </row>
    <row r="54" spans="2:9" ht="15.5" x14ac:dyDescent="0.35">
      <c r="B54" s="6"/>
    </row>
    <row r="55" spans="2:9" ht="15.5" x14ac:dyDescent="0.35">
      <c r="B55" s="6" t="s">
        <v>211</v>
      </c>
      <c r="C55" s="7" t="s">
        <v>3</v>
      </c>
      <c r="D55" s="8">
        <v>9</v>
      </c>
      <c r="E55" s="8" t="s">
        <v>282</v>
      </c>
      <c r="F55" s="9"/>
      <c r="G55" s="10"/>
    </row>
    <row r="56" spans="2:9" x14ac:dyDescent="0.35">
      <c r="B56" s="11" t="s">
        <v>213</v>
      </c>
      <c r="C56" s="11" t="s">
        <v>214</v>
      </c>
      <c r="E56" s="12" t="s">
        <v>1</v>
      </c>
      <c r="F56" s="12"/>
      <c r="G56" s="11"/>
      <c r="H56" s="12" t="s">
        <v>215</v>
      </c>
      <c r="I56" s="12" t="s">
        <v>216</v>
      </c>
    </row>
    <row r="57" spans="2:9" x14ac:dyDescent="0.35">
      <c r="B57" s="13">
        <v>1</v>
      </c>
      <c r="C57" s="13">
        <v>12</v>
      </c>
      <c r="E57" s="14" t="s">
        <v>283</v>
      </c>
      <c r="F57" s="14" t="s">
        <v>199</v>
      </c>
      <c r="G57" s="13">
        <v>6</v>
      </c>
      <c r="H57" s="14" t="s">
        <v>284</v>
      </c>
      <c r="I57" s="14">
        <v>2</v>
      </c>
    </row>
    <row r="58" spans="2:9" x14ac:dyDescent="0.35">
      <c r="B58" s="13">
        <v>2</v>
      </c>
      <c r="C58" s="13">
        <v>14</v>
      </c>
      <c r="E58" s="14" t="s">
        <v>285</v>
      </c>
      <c r="F58" s="14" t="s">
        <v>202</v>
      </c>
      <c r="G58" s="13">
        <v>4</v>
      </c>
      <c r="H58" s="14" t="s">
        <v>286</v>
      </c>
      <c r="I58" s="14">
        <v>22</v>
      </c>
    </row>
    <row r="59" spans="2:9" x14ac:dyDescent="0.35">
      <c r="B59" s="13">
        <v>3</v>
      </c>
      <c r="C59" s="13">
        <v>13</v>
      </c>
      <c r="E59" s="14" t="s">
        <v>287</v>
      </c>
      <c r="F59" s="14" t="s">
        <v>204</v>
      </c>
      <c r="G59" s="13">
        <v>2</v>
      </c>
      <c r="H59" s="14" t="s">
        <v>288</v>
      </c>
      <c r="I59" s="14">
        <v>10</v>
      </c>
    </row>
    <row r="60" spans="2:9" x14ac:dyDescent="0.35">
      <c r="B60" s="16" t="s">
        <v>223</v>
      </c>
      <c r="C60" s="16" t="s">
        <v>289</v>
      </c>
    </row>
    <row r="61" spans="2:9" ht="15.5" x14ac:dyDescent="0.35">
      <c r="B61" s="6"/>
    </row>
    <row r="62" spans="2:9" ht="15.5" x14ac:dyDescent="0.35">
      <c r="B62" s="6" t="s">
        <v>211</v>
      </c>
      <c r="C62" s="7" t="s">
        <v>3</v>
      </c>
      <c r="D62" s="8">
        <v>10</v>
      </c>
      <c r="E62" s="8" t="s">
        <v>290</v>
      </c>
      <c r="F62" s="9"/>
      <c r="G62" s="10"/>
    </row>
    <row r="63" spans="2:9" x14ac:dyDescent="0.35">
      <c r="B63" s="11" t="s">
        <v>213</v>
      </c>
      <c r="C63" s="11" t="s">
        <v>214</v>
      </c>
      <c r="E63" s="12" t="s">
        <v>1</v>
      </c>
      <c r="F63" s="12"/>
      <c r="G63" s="11"/>
      <c r="H63" s="12" t="s">
        <v>215</v>
      </c>
      <c r="I63" s="12" t="s">
        <v>216</v>
      </c>
    </row>
    <row r="64" spans="2:9" x14ac:dyDescent="0.35">
      <c r="B64" s="13">
        <v>1</v>
      </c>
      <c r="C64" s="13">
        <v>18</v>
      </c>
      <c r="E64" s="14" t="s">
        <v>291</v>
      </c>
      <c r="F64" s="14" t="s">
        <v>209</v>
      </c>
      <c r="G64" s="13">
        <v>2</v>
      </c>
      <c r="H64" s="14" t="s">
        <v>292</v>
      </c>
      <c r="I64" s="14">
        <v>11</v>
      </c>
    </row>
    <row r="65" spans="2:9" x14ac:dyDescent="0.35">
      <c r="B65" s="16" t="s">
        <v>223</v>
      </c>
      <c r="C65" s="16" t="s">
        <v>293</v>
      </c>
    </row>
    <row r="66" spans="2:9" ht="15.5" x14ac:dyDescent="0.35">
      <c r="B66" s="6"/>
    </row>
    <row r="67" spans="2:9" ht="15.5" x14ac:dyDescent="0.35">
      <c r="B67" s="6" t="s">
        <v>211</v>
      </c>
      <c r="C67" s="7" t="s">
        <v>3</v>
      </c>
      <c r="D67" s="8">
        <v>11</v>
      </c>
      <c r="E67" s="8" t="s">
        <v>294</v>
      </c>
      <c r="F67" s="9"/>
      <c r="G67" s="10"/>
    </row>
    <row r="68" spans="2:9" x14ac:dyDescent="0.35">
      <c r="B68" s="11" t="s">
        <v>213</v>
      </c>
      <c r="C68" s="11" t="s">
        <v>214</v>
      </c>
      <c r="E68" s="12" t="s">
        <v>1</v>
      </c>
      <c r="F68" s="12"/>
      <c r="G68" s="11"/>
      <c r="H68" s="12" t="s">
        <v>215</v>
      </c>
      <c r="I68" s="12" t="s">
        <v>216</v>
      </c>
    </row>
    <row r="69" spans="2:9" x14ac:dyDescent="0.35">
      <c r="B69" s="13">
        <v>1</v>
      </c>
      <c r="C69" s="13">
        <v>19</v>
      </c>
      <c r="E69" s="14" t="s">
        <v>295</v>
      </c>
      <c r="F69" s="14" t="s">
        <v>191</v>
      </c>
      <c r="G69" s="13">
        <v>4</v>
      </c>
      <c r="H69" s="21">
        <v>16439</v>
      </c>
      <c r="I69" s="14">
        <v>10</v>
      </c>
    </row>
    <row r="70" spans="2:9" x14ac:dyDescent="0.35">
      <c r="B70" s="13">
        <v>2</v>
      </c>
      <c r="C70" s="13">
        <v>20</v>
      </c>
      <c r="E70" s="14" t="s">
        <v>296</v>
      </c>
      <c r="F70" s="14" t="s">
        <v>206</v>
      </c>
      <c r="G70" s="13">
        <v>2</v>
      </c>
      <c r="H70" s="14" t="s">
        <v>297</v>
      </c>
      <c r="I70" s="14">
        <v>23</v>
      </c>
    </row>
    <row r="71" spans="2:9" x14ac:dyDescent="0.35">
      <c r="B71" s="16" t="s">
        <v>223</v>
      </c>
      <c r="C71" s="16" t="s">
        <v>298</v>
      </c>
    </row>
    <row r="72" spans="2:9" ht="15.5" x14ac:dyDescent="0.35">
      <c r="B72" s="6"/>
    </row>
    <row r="73" spans="2:9" ht="15.5" x14ac:dyDescent="0.35">
      <c r="B73" s="6" t="s">
        <v>211</v>
      </c>
      <c r="C73" s="7" t="s">
        <v>3</v>
      </c>
      <c r="D73" s="8">
        <v>14</v>
      </c>
      <c r="E73" s="8" t="s">
        <v>299</v>
      </c>
      <c r="F73" s="9"/>
      <c r="G73" s="10"/>
    </row>
    <row r="74" spans="2:9" x14ac:dyDescent="0.35">
      <c r="B74" s="11" t="s">
        <v>213</v>
      </c>
      <c r="C74" s="11" t="s">
        <v>214</v>
      </c>
      <c r="E74" s="12" t="s">
        <v>1</v>
      </c>
      <c r="F74" s="12"/>
      <c r="G74" s="11"/>
      <c r="H74" s="12" t="s">
        <v>215</v>
      </c>
      <c r="I74" s="12" t="s">
        <v>216</v>
      </c>
    </row>
    <row r="75" spans="2:9" x14ac:dyDescent="0.35">
      <c r="B75" s="13">
        <v>1</v>
      </c>
      <c r="C75" s="13">
        <v>21</v>
      </c>
      <c r="E75" s="14" t="s">
        <v>300</v>
      </c>
      <c r="F75" s="14" t="s">
        <v>209</v>
      </c>
      <c r="G75" s="13">
        <v>4</v>
      </c>
      <c r="H75" s="14" t="s">
        <v>301</v>
      </c>
      <c r="I75" s="14">
        <v>2</v>
      </c>
    </row>
    <row r="76" spans="2:9" x14ac:dyDescent="0.35">
      <c r="B76" s="16" t="s">
        <v>223</v>
      </c>
      <c r="C76" s="16" t="s">
        <v>302</v>
      </c>
    </row>
    <row r="77" spans="2:9" ht="15.5" x14ac:dyDescent="0.35">
      <c r="B77" s="6"/>
    </row>
    <row r="78" spans="2:9" ht="15.5" x14ac:dyDescent="0.35">
      <c r="B78" s="6" t="s">
        <v>211</v>
      </c>
      <c r="C78" s="7" t="s">
        <v>3</v>
      </c>
      <c r="D78" s="8">
        <v>15</v>
      </c>
      <c r="E78" s="8" t="s">
        <v>303</v>
      </c>
      <c r="F78" s="9"/>
      <c r="G78" s="10"/>
    </row>
    <row r="79" spans="2:9" x14ac:dyDescent="0.35">
      <c r="B79" s="11" t="s">
        <v>213</v>
      </c>
      <c r="C79" s="11" t="s">
        <v>214</v>
      </c>
      <c r="E79" s="12" t="s">
        <v>1</v>
      </c>
      <c r="F79" s="12"/>
      <c r="G79" s="11"/>
      <c r="H79" s="12" t="s">
        <v>215</v>
      </c>
      <c r="I79" s="12" t="s">
        <v>216</v>
      </c>
    </row>
    <row r="80" spans="2:9" x14ac:dyDescent="0.35">
      <c r="B80" s="13">
        <v>1</v>
      </c>
      <c r="C80" s="13">
        <v>200</v>
      </c>
      <c r="E80" s="14" t="s">
        <v>304</v>
      </c>
      <c r="F80" s="14" t="s">
        <v>198</v>
      </c>
      <c r="G80" s="13">
        <v>8</v>
      </c>
      <c r="H80" s="14" t="s">
        <v>305</v>
      </c>
      <c r="I80" s="14">
        <v>3</v>
      </c>
    </row>
    <row r="81" spans="2:9" x14ac:dyDescent="0.35">
      <c r="D81" s="14" t="s">
        <v>306</v>
      </c>
      <c r="E81" s="14" t="s">
        <v>307</v>
      </c>
      <c r="F81" s="14" t="s">
        <v>198</v>
      </c>
      <c r="G81" s="13"/>
      <c r="H81" s="14" t="s">
        <v>305</v>
      </c>
      <c r="I81" s="14">
        <v>2</v>
      </c>
    </row>
    <row r="82" spans="2:9" x14ac:dyDescent="0.35">
      <c r="B82" s="13">
        <v>2</v>
      </c>
      <c r="C82" s="13">
        <v>201</v>
      </c>
      <c r="E82" s="14" t="s">
        <v>308</v>
      </c>
      <c r="F82" s="14" t="s">
        <v>197</v>
      </c>
      <c r="G82" s="13">
        <v>4</v>
      </c>
      <c r="H82" s="14" t="s">
        <v>309</v>
      </c>
      <c r="I82" s="14">
        <v>3</v>
      </c>
    </row>
    <row r="83" spans="2:9" x14ac:dyDescent="0.35">
      <c r="B83" s="13" t="s">
        <v>306</v>
      </c>
      <c r="C83" s="13" t="s">
        <v>306</v>
      </c>
      <c r="D83" s="14" t="s">
        <v>306</v>
      </c>
      <c r="E83" s="14" t="s">
        <v>310</v>
      </c>
      <c r="F83" s="14" t="s">
        <v>197</v>
      </c>
      <c r="G83" s="13"/>
      <c r="I83" s="14">
        <v>3</v>
      </c>
    </row>
    <row r="84" spans="2:9" x14ac:dyDescent="0.35">
      <c r="B84" s="16" t="s">
        <v>223</v>
      </c>
      <c r="C84" s="16" t="s">
        <v>311</v>
      </c>
    </row>
    <row r="85" spans="2:9" ht="15.5" x14ac:dyDescent="0.35">
      <c r="B85" s="6"/>
    </row>
    <row r="86" spans="2:9" ht="15.5" x14ac:dyDescent="0.35">
      <c r="B86" s="6" t="s">
        <v>211</v>
      </c>
      <c r="C86" s="7" t="s">
        <v>3</v>
      </c>
      <c r="D86" s="8">
        <v>17</v>
      </c>
      <c r="E86" s="8" t="s">
        <v>312</v>
      </c>
      <c r="F86" s="9"/>
      <c r="G86" s="10"/>
    </row>
    <row r="87" spans="2:9" x14ac:dyDescent="0.35">
      <c r="B87" s="11" t="s">
        <v>213</v>
      </c>
      <c r="C87" s="11" t="s">
        <v>214</v>
      </c>
      <c r="E87" s="12" t="s">
        <v>1</v>
      </c>
      <c r="F87" s="12"/>
      <c r="G87" s="11"/>
      <c r="H87" s="12" t="s">
        <v>215</v>
      </c>
      <c r="I87" s="12" t="s">
        <v>216</v>
      </c>
    </row>
    <row r="88" spans="2:9" x14ac:dyDescent="0.35">
      <c r="B88" s="13">
        <v>1</v>
      </c>
      <c r="C88" s="13">
        <v>205</v>
      </c>
      <c r="E88" s="14" t="s">
        <v>313</v>
      </c>
      <c r="F88" s="14" t="s">
        <v>197</v>
      </c>
      <c r="G88" s="13">
        <v>4</v>
      </c>
      <c r="H88" s="14" t="s">
        <v>314</v>
      </c>
      <c r="I88" s="14">
        <v>14</v>
      </c>
    </row>
    <row r="89" spans="2:9" x14ac:dyDescent="0.35">
      <c r="B89" s="13" t="s">
        <v>306</v>
      </c>
      <c r="C89" s="13" t="s">
        <v>306</v>
      </c>
      <c r="D89" s="14" t="s">
        <v>306</v>
      </c>
      <c r="E89" s="14" t="s">
        <v>315</v>
      </c>
      <c r="F89" s="14" t="s">
        <v>197</v>
      </c>
      <c r="G89" s="13"/>
      <c r="I89" s="14">
        <v>10</v>
      </c>
    </row>
    <row r="90" spans="2:9" x14ac:dyDescent="0.35">
      <c r="B90" s="13">
        <v>2</v>
      </c>
      <c r="C90" s="13">
        <v>204</v>
      </c>
      <c r="E90" s="14" t="s">
        <v>316</v>
      </c>
      <c r="F90" s="14" t="s">
        <v>205</v>
      </c>
      <c r="G90" s="13">
        <v>2</v>
      </c>
      <c r="H90" s="14" t="s">
        <v>317</v>
      </c>
      <c r="I90" s="14">
        <v>9</v>
      </c>
    </row>
    <row r="91" spans="2:9" x14ac:dyDescent="0.35">
      <c r="B91" s="13" t="s">
        <v>306</v>
      </c>
      <c r="C91" s="13" t="s">
        <v>306</v>
      </c>
      <c r="D91" s="14" t="s">
        <v>306</v>
      </c>
      <c r="E91" s="14" t="s">
        <v>318</v>
      </c>
      <c r="F91" s="14" t="s">
        <v>205</v>
      </c>
      <c r="G91" s="13"/>
      <c r="I91" s="14">
        <v>1</v>
      </c>
    </row>
    <row r="92" spans="2:9" x14ac:dyDescent="0.35">
      <c r="B92" s="16" t="s">
        <v>223</v>
      </c>
      <c r="C92" s="16" t="s">
        <v>319</v>
      </c>
    </row>
    <row r="93" spans="2:9" ht="15.5" x14ac:dyDescent="0.35">
      <c r="B93" s="6"/>
    </row>
    <row r="94" spans="2:9" ht="15.5" x14ac:dyDescent="0.35">
      <c r="B94" s="6" t="s">
        <v>211</v>
      </c>
      <c r="C94" s="7" t="s">
        <v>3</v>
      </c>
      <c r="D94" s="8">
        <v>18</v>
      </c>
      <c r="E94" s="8" t="s">
        <v>320</v>
      </c>
      <c r="F94" s="9"/>
      <c r="G94" s="10"/>
    </row>
    <row r="95" spans="2:9" x14ac:dyDescent="0.35">
      <c r="B95" s="11" t="s">
        <v>213</v>
      </c>
      <c r="C95" s="11" t="s">
        <v>214</v>
      </c>
      <c r="E95" s="12" t="s">
        <v>1</v>
      </c>
      <c r="F95" s="12"/>
      <c r="G95" s="11"/>
      <c r="H95" s="12" t="s">
        <v>215</v>
      </c>
      <c r="I95" s="12" t="s">
        <v>216</v>
      </c>
    </row>
    <row r="96" spans="2:9" x14ac:dyDescent="0.35">
      <c r="B96" s="13">
        <v>1</v>
      </c>
      <c r="C96" s="13">
        <v>319</v>
      </c>
      <c r="E96" s="14" t="s">
        <v>321</v>
      </c>
      <c r="F96" s="14" t="s">
        <v>204</v>
      </c>
      <c r="G96" s="13">
        <v>4</v>
      </c>
      <c r="H96" s="14" t="s">
        <v>322</v>
      </c>
      <c r="I96" s="14">
        <v>2</v>
      </c>
    </row>
    <row r="97" spans="2:9" x14ac:dyDescent="0.35">
      <c r="B97" s="13" t="s">
        <v>306</v>
      </c>
      <c r="C97" s="13" t="s">
        <v>306</v>
      </c>
      <c r="D97" s="14" t="s">
        <v>306</v>
      </c>
      <c r="E97" s="14" t="s">
        <v>323</v>
      </c>
      <c r="F97" s="14" t="s">
        <v>204</v>
      </c>
      <c r="G97" s="13"/>
      <c r="I97" s="14">
        <v>2</v>
      </c>
    </row>
    <row r="98" spans="2:9" x14ac:dyDescent="0.35">
      <c r="B98" s="13">
        <v>2</v>
      </c>
      <c r="C98" s="13">
        <v>320</v>
      </c>
      <c r="E98" s="14" t="s">
        <v>324</v>
      </c>
      <c r="F98" s="14" t="s">
        <v>208</v>
      </c>
      <c r="G98" s="13">
        <v>2</v>
      </c>
      <c r="H98" s="14" t="s">
        <v>325</v>
      </c>
      <c r="I98" s="14">
        <v>8</v>
      </c>
    </row>
    <row r="99" spans="2:9" x14ac:dyDescent="0.35">
      <c r="B99" s="13" t="s">
        <v>306</v>
      </c>
      <c r="C99" s="13" t="s">
        <v>306</v>
      </c>
      <c r="D99" s="14" t="s">
        <v>306</v>
      </c>
      <c r="E99" s="14" t="s">
        <v>326</v>
      </c>
      <c r="F99" s="14" t="s">
        <v>208</v>
      </c>
      <c r="G99" s="13"/>
      <c r="I99" s="14">
        <v>18</v>
      </c>
    </row>
    <row r="100" spans="2:9" x14ac:dyDescent="0.35">
      <c r="B100" s="16" t="s">
        <v>223</v>
      </c>
      <c r="C100" s="16" t="s">
        <v>327</v>
      </c>
    </row>
    <row r="101" spans="2:9" ht="15.5" x14ac:dyDescent="0.35">
      <c r="B101" s="6"/>
    </row>
    <row r="102" spans="2:9" ht="15.5" x14ac:dyDescent="0.35">
      <c r="B102" s="6" t="s">
        <v>211</v>
      </c>
      <c r="C102" s="7" t="s">
        <v>3</v>
      </c>
      <c r="D102" s="8">
        <v>31</v>
      </c>
      <c r="E102" s="8" t="s">
        <v>328</v>
      </c>
      <c r="F102" s="9"/>
      <c r="G102" s="10"/>
    </row>
    <row r="103" spans="2:9" x14ac:dyDescent="0.35">
      <c r="B103" s="11" t="s">
        <v>213</v>
      </c>
      <c r="C103" s="11" t="s">
        <v>214</v>
      </c>
      <c r="E103" s="12" t="s">
        <v>1</v>
      </c>
      <c r="F103" s="12"/>
      <c r="G103" s="11"/>
      <c r="H103" s="12" t="s">
        <v>215</v>
      </c>
      <c r="I103" s="12" t="s">
        <v>216</v>
      </c>
    </row>
    <row r="104" spans="2:9" x14ac:dyDescent="0.35">
      <c r="B104" s="13">
        <v>1</v>
      </c>
      <c r="C104" s="13">
        <v>404</v>
      </c>
      <c r="E104" s="14" t="s">
        <v>329</v>
      </c>
      <c r="F104" s="14" t="s">
        <v>208</v>
      </c>
      <c r="G104" s="13">
        <v>16</v>
      </c>
      <c r="H104" s="14" t="s">
        <v>330</v>
      </c>
      <c r="I104" s="14">
        <v>12</v>
      </c>
    </row>
    <row r="105" spans="2:9" x14ac:dyDescent="0.35">
      <c r="B105" s="13" t="s">
        <v>306</v>
      </c>
      <c r="C105" s="13" t="s">
        <v>306</v>
      </c>
      <c r="D105" s="14" t="s">
        <v>306</v>
      </c>
      <c r="E105" s="14" t="s">
        <v>331</v>
      </c>
      <c r="F105" s="14" t="s">
        <v>208</v>
      </c>
      <c r="G105" s="13"/>
      <c r="I105" s="14">
        <v>20</v>
      </c>
    </row>
    <row r="106" spans="2:9" x14ac:dyDescent="0.35">
      <c r="B106" s="13">
        <v>2</v>
      </c>
      <c r="C106" s="13">
        <v>403</v>
      </c>
      <c r="E106" s="14" t="s">
        <v>332</v>
      </c>
      <c r="F106" s="14" t="s">
        <v>209</v>
      </c>
      <c r="G106" s="13">
        <v>12</v>
      </c>
      <c r="H106" s="14" t="s">
        <v>333</v>
      </c>
      <c r="I106" s="14">
        <v>2</v>
      </c>
    </row>
    <row r="107" spans="2:9" x14ac:dyDescent="0.35">
      <c r="B107" s="13" t="s">
        <v>306</v>
      </c>
      <c r="C107" s="13" t="s">
        <v>306</v>
      </c>
      <c r="D107" s="14" t="s">
        <v>306</v>
      </c>
      <c r="E107" s="14" t="s">
        <v>334</v>
      </c>
      <c r="F107" s="14" t="s">
        <v>209</v>
      </c>
      <c r="G107" s="13"/>
      <c r="I107" s="14">
        <v>9</v>
      </c>
    </row>
    <row r="108" spans="2:9" x14ac:dyDescent="0.35">
      <c r="B108" s="13">
        <v>3</v>
      </c>
      <c r="C108" s="13">
        <v>406</v>
      </c>
      <c r="E108" s="14" t="s">
        <v>335</v>
      </c>
      <c r="F108" s="14" t="s">
        <v>209</v>
      </c>
      <c r="G108" s="13">
        <v>8</v>
      </c>
      <c r="H108" s="14" t="s">
        <v>336</v>
      </c>
      <c r="I108" s="14">
        <v>5</v>
      </c>
    </row>
    <row r="109" spans="2:9" x14ac:dyDescent="0.35">
      <c r="B109" s="13" t="s">
        <v>306</v>
      </c>
      <c r="C109" s="13" t="s">
        <v>306</v>
      </c>
      <c r="D109" s="14" t="s">
        <v>306</v>
      </c>
      <c r="E109" s="14" t="s">
        <v>337</v>
      </c>
      <c r="F109" s="14" t="s">
        <v>209</v>
      </c>
      <c r="G109" s="13"/>
      <c r="I109" s="14">
        <v>3</v>
      </c>
    </row>
    <row r="110" spans="2:9" x14ac:dyDescent="0.35">
      <c r="B110" s="13">
        <v>4</v>
      </c>
      <c r="C110" s="13">
        <v>405</v>
      </c>
      <c r="E110" s="14" t="s">
        <v>338</v>
      </c>
      <c r="F110" s="14" t="s">
        <v>21</v>
      </c>
      <c r="G110" s="13">
        <v>4</v>
      </c>
      <c r="H110" s="14" t="s">
        <v>339</v>
      </c>
      <c r="I110" s="14">
        <v>2</v>
      </c>
    </row>
    <row r="111" spans="2:9" x14ac:dyDescent="0.35">
      <c r="B111" s="13" t="s">
        <v>306</v>
      </c>
      <c r="C111" s="13" t="s">
        <v>306</v>
      </c>
      <c r="D111" s="14" t="s">
        <v>306</v>
      </c>
      <c r="E111" s="14" t="s">
        <v>340</v>
      </c>
      <c r="F111" s="14" t="s">
        <v>21</v>
      </c>
      <c r="G111" s="13"/>
      <c r="I111" s="14">
        <v>2</v>
      </c>
    </row>
    <row r="112" spans="2:9" x14ac:dyDescent="0.35">
      <c r="B112" s="16" t="s">
        <v>341</v>
      </c>
      <c r="C112" s="16" t="s">
        <v>342</v>
      </c>
    </row>
    <row r="113" spans="1:9" ht="15.5" x14ac:dyDescent="0.35">
      <c r="B113" s="6"/>
    </row>
    <row r="114" spans="1:9" ht="15.5" x14ac:dyDescent="0.35">
      <c r="B114" s="6" t="s">
        <v>211</v>
      </c>
      <c r="C114" s="7" t="s">
        <v>3</v>
      </c>
      <c r="D114" s="8">
        <v>32</v>
      </c>
      <c r="E114" s="8" t="s">
        <v>343</v>
      </c>
      <c r="F114" s="9"/>
      <c r="G114" s="10"/>
    </row>
    <row r="115" spans="1:9" x14ac:dyDescent="0.35">
      <c r="B115" s="11" t="s">
        <v>213</v>
      </c>
      <c r="C115" s="11" t="s">
        <v>214</v>
      </c>
      <c r="E115" s="12" t="s">
        <v>1</v>
      </c>
      <c r="F115" s="12"/>
      <c r="G115" s="11"/>
      <c r="H115" s="12" t="s">
        <v>215</v>
      </c>
      <c r="I115" s="12" t="s">
        <v>216</v>
      </c>
    </row>
    <row r="116" spans="1:9" x14ac:dyDescent="0.35">
      <c r="B116" s="13">
        <v>1</v>
      </c>
      <c r="C116" s="13">
        <v>550</v>
      </c>
      <c r="E116" s="14" t="s">
        <v>344</v>
      </c>
      <c r="F116" s="14" t="s">
        <v>188</v>
      </c>
      <c r="G116" s="13">
        <v>2</v>
      </c>
      <c r="H116" s="14" t="s">
        <v>345</v>
      </c>
      <c r="I116" s="14">
        <v>11</v>
      </c>
    </row>
    <row r="117" spans="1:9" x14ac:dyDescent="0.35">
      <c r="B117" s="13" t="s">
        <v>306</v>
      </c>
      <c r="C117" s="13" t="s">
        <v>306</v>
      </c>
      <c r="D117" s="14" t="s">
        <v>306</v>
      </c>
      <c r="E117" s="14" t="s">
        <v>346</v>
      </c>
      <c r="F117" s="14" t="s">
        <v>188</v>
      </c>
      <c r="G117" s="13"/>
      <c r="I117" s="14">
        <v>7</v>
      </c>
    </row>
    <row r="118" spans="1:9" x14ac:dyDescent="0.35">
      <c r="B118" s="16" t="s">
        <v>341</v>
      </c>
      <c r="C118" s="16" t="s">
        <v>347</v>
      </c>
    </row>
    <row r="119" spans="1:9" ht="15.5" x14ac:dyDescent="0.35">
      <c r="B119" s="6"/>
    </row>
    <row r="120" spans="1:9" ht="15.5" x14ac:dyDescent="0.35">
      <c r="B120" s="6" t="s">
        <v>211</v>
      </c>
      <c r="C120" s="7" t="s">
        <v>3</v>
      </c>
      <c r="D120" s="8">
        <v>33</v>
      </c>
      <c r="E120" s="8" t="s">
        <v>348</v>
      </c>
      <c r="F120" s="9"/>
      <c r="G120" s="10"/>
    </row>
    <row r="121" spans="1:9" x14ac:dyDescent="0.35">
      <c r="B121" s="11" t="s">
        <v>213</v>
      </c>
      <c r="C121" s="11" t="s">
        <v>214</v>
      </c>
      <c r="E121" s="12" t="s">
        <v>1</v>
      </c>
      <c r="F121" s="12"/>
      <c r="G121" s="11"/>
      <c r="H121" s="12" t="s">
        <v>215</v>
      </c>
      <c r="I121" s="12" t="s">
        <v>216</v>
      </c>
    </row>
    <row r="122" spans="1:9" x14ac:dyDescent="0.35">
      <c r="B122" s="13">
        <v>1</v>
      </c>
      <c r="C122" s="13">
        <v>411</v>
      </c>
      <c r="E122" s="14" t="s">
        <v>349</v>
      </c>
      <c r="F122" s="14" t="s">
        <v>206</v>
      </c>
      <c r="G122" s="18">
        <v>8</v>
      </c>
      <c r="H122" s="14" t="s">
        <v>350</v>
      </c>
      <c r="I122" s="14">
        <v>39</v>
      </c>
    </row>
    <row r="123" spans="1:9" x14ac:dyDescent="0.35">
      <c r="B123" s="13" t="s">
        <v>306</v>
      </c>
      <c r="C123" s="13" t="s">
        <v>306</v>
      </c>
      <c r="D123" s="14" t="s">
        <v>306</v>
      </c>
      <c r="E123" s="14" t="s">
        <v>351</v>
      </c>
      <c r="F123" s="14" t="s">
        <v>206</v>
      </c>
      <c r="G123" s="18"/>
      <c r="I123" s="14">
        <v>11</v>
      </c>
    </row>
    <row r="124" spans="1:9" x14ac:dyDescent="0.35">
      <c r="B124" s="13">
        <v>2</v>
      </c>
      <c r="C124" s="13">
        <v>412</v>
      </c>
      <c r="E124" s="14" t="s">
        <v>352</v>
      </c>
      <c r="F124" s="22" t="s">
        <v>21</v>
      </c>
      <c r="G124" s="18">
        <v>6</v>
      </c>
      <c r="H124" s="14" t="s">
        <v>353</v>
      </c>
      <c r="I124" s="14">
        <v>9</v>
      </c>
    </row>
    <row r="125" spans="1:9" x14ac:dyDescent="0.35">
      <c r="B125" s="13" t="s">
        <v>306</v>
      </c>
      <c r="C125" s="13" t="s">
        <v>306</v>
      </c>
      <c r="D125" s="14" t="s">
        <v>306</v>
      </c>
      <c r="E125" s="14" t="s">
        <v>354</v>
      </c>
      <c r="F125" s="14" t="s">
        <v>21</v>
      </c>
      <c r="G125" s="13"/>
      <c r="I125" s="14">
        <v>3</v>
      </c>
    </row>
    <row r="126" spans="1:9" x14ac:dyDescent="0.35">
      <c r="B126" s="13">
        <v>3</v>
      </c>
      <c r="C126" s="13">
        <v>415</v>
      </c>
      <c r="E126" s="14" t="s">
        <v>355</v>
      </c>
      <c r="F126" s="14" t="s">
        <v>195</v>
      </c>
      <c r="G126" s="13">
        <v>4</v>
      </c>
      <c r="H126" s="14" t="s">
        <v>356</v>
      </c>
      <c r="I126" s="14">
        <v>2</v>
      </c>
    </row>
    <row r="127" spans="1:9" x14ac:dyDescent="0.35">
      <c r="B127" s="13" t="s">
        <v>306</v>
      </c>
      <c r="C127" s="13" t="s">
        <v>306</v>
      </c>
      <c r="D127" s="14" t="s">
        <v>306</v>
      </c>
      <c r="E127" s="14" t="s">
        <v>357</v>
      </c>
      <c r="F127" s="14" t="s">
        <v>195</v>
      </c>
      <c r="G127" s="13"/>
      <c r="I127" s="14">
        <v>2</v>
      </c>
    </row>
    <row r="128" spans="1:9" x14ac:dyDescent="0.35">
      <c r="A128" s="14"/>
    </row>
    <row r="129" spans="2:9" x14ac:dyDescent="0.35">
      <c r="B129" s="13">
        <v>4</v>
      </c>
      <c r="C129" s="13">
        <v>413</v>
      </c>
      <c r="E129" s="14" t="s">
        <v>358</v>
      </c>
      <c r="F129" s="14" t="s">
        <v>208</v>
      </c>
      <c r="G129" s="13">
        <v>2</v>
      </c>
      <c r="H129" s="14" t="s">
        <v>359</v>
      </c>
      <c r="I129" s="14">
        <v>30</v>
      </c>
    </row>
    <row r="130" spans="2:9" x14ac:dyDescent="0.35">
      <c r="B130" s="13" t="s">
        <v>306</v>
      </c>
      <c r="C130" s="13" t="s">
        <v>306</v>
      </c>
      <c r="D130" s="14" t="s">
        <v>306</v>
      </c>
      <c r="E130" s="14" t="s">
        <v>360</v>
      </c>
      <c r="F130" s="14" t="s">
        <v>208</v>
      </c>
      <c r="G130" s="13"/>
      <c r="I130" s="14">
        <v>3</v>
      </c>
    </row>
    <row r="131" spans="2:9" x14ac:dyDescent="0.35">
      <c r="B131" s="16" t="s">
        <v>341</v>
      </c>
      <c r="C131" s="16" t="s">
        <v>361</v>
      </c>
    </row>
    <row r="132" spans="2:9" ht="15.5" x14ac:dyDescent="0.35">
      <c r="B132" s="6"/>
    </row>
    <row r="133" spans="2:9" ht="15.5" x14ac:dyDescent="0.35">
      <c r="B133" s="6" t="s">
        <v>211</v>
      </c>
      <c r="C133" s="7" t="s">
        <v>3</v>
      </c>
      <c r="D133" s="8">
        <v>34</v>
      </c>
      <c r="E133" s="8" t="s">
        <v>362</v>
      </c>
      <c r="F133" s="9"/>
      <c r="G133" s="10"/>
    </row>
    <row r="134" spans="2:9" x14ac:dyDescent="0.35">
      <c r="B134" s="11" t="s">
        <v>213</v>
      </c>
      <c r="C134" s="11" t="s">
        <v>214</v>
      </c>
      <c r="E134" s="12" t="s">
        <v>1</v>
      </c>
      <c r="F134" s="12"/>
      <c r="G134" s="11"/>
      <c r="H134" s="12" t="s">
        <v>215</v>
      </c>
      <c r="I134" s="12" t="s">
        <v>216</v>
      </c>
    </row>
    <row r="135" spans="2:9" x14ac:dyDescent="0.35">
      <c r="B135" s="13">
        <v>1</v>
      </c>
      <c r="C135" s="13">
        <v>422</v>
      </c>
      <c r="E135" s="14" t="s">
        <v>363</v>
      </c>
      <c r="F135" s="14" t="s">
        <v>208</v>
      </c>
      <c r="G135" s="13">
        <v>6</v>
      </c>
      <c r="H135" s="14" t="s">
        <v>364</v>
      </c>
      <c r="I135" s="14">
        <v>9</v>
      </c>
    </row>
    <row r="136" spans="2:9" x14ac:dyDescent="0.35">
      <c r="B136" s="13" t="s">
        <v>306</v>
      </c>
      <c r="C136" s="13" t="s">
        <v>306</v>
      </c>
      <c r="D136" s="14" t="s">
        <v>306</v>
      </c>
      <c r="E136" s="14" t="s">
        <v>365</v>
      </c>
      <c r="F136" s="14" t="s">
        <v>208</v>
      </c>
      <c r="G136" s="13"/>
      <c r="I136" s="14">
        <v>16</v>
      </c>
    </row>
    <row r="137" spans="2:9" x14ac:dyDescent="0.35">
      <c r="B137" s="13">
        <v>2</v>
      </c>
      <c r="C137" s="13">
        <v>424</v>
      </c>
      <c r="E137" s="14" t="s">
        <v>366</v>
      </c>
      <c r="F137" s="14" t="s">
        <v>21</v>
      </c>
      <c r="G137" s="13">
        <v>4</v>
      </c>
      <c r="H137" s="14" t="s">
        <v>367</v>
      </c>
      <c r="I137" s="14">
        <v>11</v>
      </c>
    </row>
    <row r="138" spans="2:9" x14ac:dyDescent="0.35">
      <c r="B138" s="13" t="s">
        <v>306</v>
      </c>
      <c r="C138" s="13" t="s">
        <v>306</v>
      </c>
      <c r="D138" s="14" t="s">
        <v>306</v>
      </c>
      <c r="E138" s="14" t="s">
        <v>368</v>
      </c>
      <c r="F138" s="14" t="s">
        <v>21</v>
      </c>
      <c r="G138" s="13"/>
      <c r="I138" s="14">
        <v>5</v>
      </c>
    </row>
    <row r="139" spans="2:9" x14ac:dyDescent="0.35">
      <c r="B139" s="13">
        <v>3</v>
      </c>
      <c r="C139" s="13">
        <v>423</v>
      </c>
      <c r="E139" s="14" t="s">
        <v>369</v>
      </c>
      <c r="F139" s="14" t="s">
        <v>195</v>
      </c>
      <c r="G139" s="13">
        <v>2</v>
      </c>
      <c r="H139" s="14" t="s">
        <v>370</v>
      </c>
      <c r="I139" s="14">
        <v>1</v>
      </c>
    </row>
    <row r="140" spans="2:9" x14ac:dyDescent="0.35">
      <c r="B140" s="13" t="s">
        <v>306</v>
      </c>
      <c r="C140" s="13" t="s">
        <v>306</v>
      </c>
      <c r="D140" s="14" t="s">
        <v>306</v>
      </c>
      <c r="E140" s="14" t="s">
        <v>371</v>
      </c>
      <c r="F140" s="14" t="s">
        <v>195</v>
      </c>
      <c r="G140" s="13"/>
      <c r="I140" s="14">
        <v>3</v>
      </c>
    </row>
    <row r="141" spans="2:9" x14ac:dyDescent="0.35">
      <c r="B141" s="16" t="s">
        <v>341</v>
      </c>
      <c r="C141" s="16" t="s">
        <v>372</v>
      </c>
    </row>
    <row r="142" spans="2:9" ht="15.5" x14ac:dyDescent="0.35">
      <c r="B142" s="6"/>
    </row>
    <row r="143" spans="2:9" ht="15.5" x14ac:dyDescent="0.35">
      <c r="B143" s="6" t="s">
        <v>211</v>
      </c>
      <c r="C143" s="7" t="s">
        <v>3</v>
      </c>
      <c r="D143" s="8">
        <v>35</v>
      </c>
      <c r="E143" s="8" t="s">
        <v>373</v>
      </c>
      <c r="F143" s="9"/>
      <c r="G143" s="10"/>
    </row>
    <row r="144" spans="2:9" x14ac:dyDescent="0.35">
      <c r="B144" s="11" t="s">
        <v>213</v>
      </c>
      <c r="C144" s="11" t="s">
        <v>214</v>
      </c>
      <c r="E144" s="12" t="s">
        <v>1</v>
      </c>
      <c r="F144" s="12"/>
      <c r="G144" s="11"/>
      <c r="H144" s="12" t="s">
        <v>215</v>
      </c>
      <c r="I144" s="12" t="s">
        <v>216</v>
      </c>
    </row>
    <row r="145" spans="2:9" x14ac:dyDescent="0.35">
      <c r="B145" s="13">
        <v>1</v>
      </c>
      <c r="C145" s="13">
        <v>427</v>
      </c>
      <c r="E145" s="14" t="s">
        <v>374</v>
      </c>
      <c r="F145" s="14" t="s">
        <v>187</v>
      </c>
      <c r="G145" s="13">
        <v>2</v>
      </c>
      <c r="H145" s="14" t="s">
        <v>375</v>
      </c>
      <c r="I145" s="14">
        <v>6</v>
      </c>
    </row>
    <row r="146" spans="2:9" x14ac:dyDescent="0.35">
      <c r="B146" s="13" t="s">
        <v>306</v>
      </c>
      <c r="C146" s="13" t="s">
        <v>306</v>
      </c>
      <c r="D146" s="14" t="s">
        <v>306</v>
      </c>
      <c r="E146" s="14" t="s">
        <v>376</v>
      </c>
      <c r="F146" s="14" t="s">
        <v>187</v>
      </c>
      <c r="G146" s="13"/>
      <c r="I146" s="14">
        <v>5</v>
      </c>
    </row>
    <row r="147" spans="2:9" x14ac:dyDescent="0.35">
      <c r="B147" s="16" t="s">
        <v>341</v>
      </c>
      <c r="C147" s="16" t="s">
        <v>377</v>
      </c>
    </row>
    <row r="148" spans="2:9" ht="15.5" x14ac:dyDescent="0.35">
      <c r="B148" s="6"/>
    </row>
    <row r="149" spans="2:9" ht="15.5" x14ac:dyDescent="0.35">
      <c r="B149" s="6" t="s">
        <v>211</v>
      </c>
      <c r="C149" s="7" t="s">
        <v>3</v>
      </c>
      <c r="D149" s="8">
        <v>38</v>
      </c>
      <c r="E149" s="8" t="s">
        <v>378</v>
      </c>
      <c r="F149" s="9"/>
      <c r="G149" s="10"/>
    </row>
    <row r="150" spans="2:9" x14ac:dyDescent="0.35">
      <c r="B150" s="11" t="s">
        <v>213</v>
      </c>
      <c r="C150" s="11" t="s">
        <v>214</v>
      </c>
      <c r="E150" s="12" t="s">
        <v>1</v>
      </c>
      <c r="F150" s="12"/>
      <c r="G150" s="11"/>
      <c r="H150" s="12" t="s">
        <v>215</v>
      </c>
      <c r="I150" s="12" t="s">
        <v>216</v>
      </c>
    </row>
    <row r="151" spans="2:9" x14ac:dyDescent="0.35">
      <c r="B151" s="13">
        <v>1</v>
      </c>
      <c r="C151" s="13">
        <v>433</v>
      </c>
      <c r="E151" s="14" t="s">
        <v>379</v>
      </c>
      <c r="F151" s="14" t="s">
        <v>202</v>
      </c>
      <c r="G151" s="13">
        <v>8</v>
      </c>
      <c r="H151" s="14" t="s">
        <v>380</v>
      </c>
      <c r="I151" s="14">
        <v>19</v>
      </c>
    </row>
    <row r="152" spans="2:9" x14ac:dyDescent="0.35">
      <c r="B152" s="13" t="s">
        <v>306</v>
      </c>
      <c r="C152" s="13" t="s">
        <v>306</v>
      </c>
      <c r="D152" s="14" t="s">
        <v>306</v>
      </c>
      <c r="E152" s="14" t="s">
        <v>381</v>
      </c>
      <c r="F152" s="14" t="s">
        <v>202</v>
      </c>
      <c r="G152" s="13"/>
      <c r="I152" s="14">
        <v>20</v>
      </c>
    </row>
    <row r="153" spans="2:9" x14ac:dyDescent="0.35">
      <c r="B153" s="13">
        <v>2</v>
      </c>
      <c r="C153" s="13">
        <v>431</v>
      </c>
      <c r="E153" s="14" t="s">
        <v>382</v>
      </c>
      <c r="F153" s="14" t="s">
        <v>206</v>
      </c>
      <c r="G153" s="13">
        <v>4</v>
      </c>
      <c r="H153" s="14" t="s">
        <v>383</v>
      </c>
      <c r="I153" s="14">
        <v>8</v>
      </c>
    </row>
    <row r="154" spans="2:9" x14ac:dyDescent="0.35">
      <c r="B154" s="13" t="s">
        <v>306</v>
      </c>
      <c r="C154" s="13" t="s">
        <v>306</v>
      </c>
      <c r="D154" s="14" t="s">
        <v>306</v>
      </c>
      <c r="E154" s="14" t="s">
        <v>384</v>
      </c>
      <c r="F154" s="14" t="s">
        <v>206</v>
      </c>
      <c r="G154" s="13"/>
      <c r="I154" s="14">
        <v>20</v>
      </c>
    </row>
    <row r="155" spans="2:9" x14ac:dyDescent="0.35">
      <c r="B155" s="16" t="s">
        <v>341</v>
      </c>
      <c r="C155" s="16" t="s">
        <v>385</v>
      </c>
    </row>
    <row r="156" spans="2:9" ht="15.5" x14ac:dyDescent="0.35">
      <c r="B156" s="6"/>
    </row>
    <row r="157" spans="2:9" ht="15.5" x14ac:dyDescent="0.35">
      <c r="B157" s="6" t="s">
        <v>211</v>
      </c>
      <c r="C157" s="7" t="s">
        <v>3</v>
      </c>
      <c r="D157" s="8">
        <v>40</v>
      </c>
      <c r="E157" s="8" t="s">
        <v>386</v>
      </c>
      <c r="F157" s="9"/>
      <c r="G157" s="10"/>
    </row>
    <row r="158" spans="2:9" x14ac:dyDescent="0.35">
      <c r="B158" s="11" t="s">
        <v>213</v>
      </c>
      <c r="C158" s="11" t="s">
        <v>214</v>
      </c>
      <c r="E158" s="12" t="s">
        <v>1</v>
      </c>
      <c r="F158" s="12"/>
      <c r="G158" s="11"/>
      <c r="H158" s="12" t="s">
        <v>215</v>
      </c>
      <c r="I158" s="12" t="s">
        <v>216</v>
      </c>
    </row>
    <row r="159" spans="2:9" x14ac:dyDescent="0.35">
      <c r="B159" s="13">
        <v>1</v>
      </c>
      <c r="C159" s="13">
        <v>721</v>
      </c>
      <c r="E159" s="14" t="s">
        <v>387</v>
      </c>
      <c r="F159" s="14" t="s">
        <v>202</v>
      </c>
      <c r="G159" s="13">
        <v>4</v>
      </c>
      <c r="H159" s="14" t="s">
        <v>388</v>
      </c>
      <c r="I159" s="14">
        <v>11</v>
      </c>
    </row>
    <row r="160" spans="2:9" x14ac:dyDescent="0.35">
      <c r="B160" s="13" t="s">
        <v>306</v>
      </c>
      <c r="C160" s="13" t="s">
        <v>306</v>
      </c>
      <c r="D160" s="14" t="s">
        <v>306</v>
      </c>
      <c r="E160" s="14" t="s">
        <v>389</v>
      </c>
      <c r="F160" s="14" t="s">
        <v>202</v>
      </c>
      <c r="G160" s="13"/>
      <c r="I160" s="14">
        <v>10</v>
      </c>
    </row>
    <row r="161" spans="2:9" x14ac:dyDescent="0.35">
      <c r="B161" s="13">
        <v>2</v>
      </c>
      <c r="C161" s="13">
        <v>720</v>
      </c>
      <c r="E161" s="14" t="s">
        <v>390</v>
      </c>
      <c r="F161" s="14" t="s">
        <v>21</v>
      </c>
      <c r="G161" s="13">
        <v>2</v>
      </c>
      <c r="H161" s="14" t="s">
        <v>391</v>
      </c>
      <c r="I161" s="14">
        <v>5</v>
      </c>
    </row>
    <row r="162" spans="2:9" x14ac:dyDescent="0.35">
      <c r="B162" s="13" t="s">
        <v>306</v>
      </c>
      <c r="C162" s="13" t="s">
        <v>306</v>
      </c>
      <c r="D162" s="14" t="s">
        <v>306</v>
      </c>
      <c r="E162" s="14" t="s">
        <v>392</v>
      </c>
      <c r="F162" s="14" t="s">
        <v>21</v>
      </c>
      <c r="G162" s="13"/>
      <c r="I162" s="14">
        <v>5</v>
      </c>
    </row>
    <row r="163" spans="2:9" x14ac:dyDescent="0.35">
      <c r="B163" s="16" t="s">
        <v>341</v>
      </c>
      <c r="C163" s="16" t="s">
        <v>393</v>
      </c>
    </row>
    <row r="164" spans="2:9" ht="15.5" x14ac:dyDescent="0.35">
      <c r="B164" s="6"/>
    </row>
    <row r="165" spans="2:9" ht="15.5" x14ac:dyDescent="0.35">
      <c r="B165" s="6" t="s">
        <v>211</v>
      </c>
      <c r="C165" s="7" t="s">
        <v>3</v>
      </c>
      <c r="D165" s="8">
        <v>44</v>
      </c>
      <c r="E165" s="8" t="s">
        <v>394</v>
      </c>
      <c r="F165" s="9"/>
      <c r="G165" s="10"/>
    </row>
    <row r="166" spans="2:9" x14ac:dyDescent="0.35">
      <c r="B166" s="11" t="s">
        <v>213</v>
      </c>
      <c r="C166" s="11" t="s">
        <v>214</v>
      </c>
      <c r="E166" s="12" t="s">
        <v>1</v>
      </c>
      <c r="F166" s="12"/>
      <c r="G166" s="11"/>
      <c r="H166" s="12" t="s">
        <v>215</v>
      </c>
      <c r="I166" s="12" t="s">
        <v>216</v>
      </c>
    </row>
    <row r="167" spans="2:9" x14ac:dyDescent="0.35">
      <c r="B167" s="13">
        <v>1</v>
      </c>
      <c r="C167" s="13">
        <v>516</v>
      </c>
      <c r="E167" s="14" t="s">
        <v>395</v>
      </c>
      <c r="F167" s="14" t="s">
        <v>21</v>
      </c>
      <c r="G167" s="13">
        <v>2</v>
      </c>
      <c r="H167" s="14" t="s">
        <v>396</v>
      </c>
      <c r="I167" s="14">
        <v>5</v>
      </c>
    </row>
    <row r="168" spans="2:9" x14ac:dyDescent="0.35">
      <c r="B168" s="13" t="s">
        <v>306</v>
      </c>
      <c r="C168" s="13" t="s">
        <v>306</v>
      </c>
      <c r="D168" s="14" t="s">
        <v>306</v>
      </c>
      <c r="E168" s="14" t="s">
        <v>397</v>
      </c>
      <c r="F168" s="14" t="s">
        <v>21</v>
      </c>
      <c r="G168" s="13"/>
      <c r="I168" s="14">
        <v>13</v>
      </c>
    </row>
    <row r="169" spans="2:9" x14ac:dyDescent="0.35">
      <c r="B169" s="16" t="s">
        <v>341</v>
      </c>
      <c r="C169" s="16" t="s">
        <v>398</v>
      </c>
    </row>
    <row r="170" spans="2:9" ht="15.5" x14ac:dyDescent="0.35">
      <c r="B170" s="6"/>
    </row>
    <row r="171" spans="2:9" ht="15.5" x14ac:dyDescent="0.35">
      <c r="B171" s="6" t="s">
        <v>211</v>
      </c>
      <c r="C171" s="7" t="s">
        <v>3</v>
      </c>
      <c r="D171" s="8">
        <v>45</v>
      </c>
      <c r="E171" s="8" t="s">
        <v>399</v>
      </c>
      <c r="F171" s="9"/>
      <c r="G171" s="10"/>
    </row>
    <row r="172" spans="2:9" x14ac:dyDescent="0.35">
      <c r="B172" s="11" t="s">
        <v>213</v>
      </c>
      <c r="C172" s="11" t="s">
        <v>214</v>
      </c>
      <c r="E172" s="12" t="s">
        <v>1</v>
      </c>
      <c r="F172" s="12"/>
      <c r="G172" s="11"/>
      <c r="H172" s="12" t="s">
        <v>215</v>
      </c>
      <c r="I172" s="12" t="s">
        <v>216</v>
      </c>
    </row>
    <row r="173" spans="2:9" x14ac:dyDescent="0.35">
      <c r="B173" s="13">
        <v>1</v>
      </c>
      <c r="C173" s="13">
        <v>316</v>
      </c>
      <c r="E173" s="14" t="s">
        <v>400</v>
      </c>
      <c r="F173" s="14" t="s">
        <v>21</v>
      </c>
      <c r="G173" s="13">
        <v>12</v>
      </c>
      <c r="H173" s="14" t="s">
        <v>401</v>
      </c>
      <c r="I173" s="14">
        <v>2</v>
      </c>
    </row>
    <row r="174" spans="2:9" x14ac:dyDescent="0.35">
      <c r="B174" s="13" t="s">
        <v>306</v>
      </c>
      <c r="C174" s="13" t="s">
        <v>306</v>
      </c>
      <c r="D174" s="14" t="s">
        <v>306</v>
      </c>
      <c r="E174" s="14" t="s">
        <v>402</v>
      </c>
      <c r="F174" s="14" t="s">
        <v>21</v>
      </c>
      <c r="G174" s="13"/>
      <c r="I174" s="14">
        <v>7</v>
      </c>
    </row>
    <row r="175" spans="2:9" x14ac:dyDescent="0.35">
      <c r="B175" s="13">
        <v>2</v>
      </c>
      <c r="C175" s="13">
        <v>315</v>
      </c>
      <c r="E175" s="14" t="s">
        <v>403</v>
      </c>
      <c r="F175" s="14" t="s">
        <v>209</v>
      </c>
      <c r="G175" s="13">
        <v>8</v>
      </c>
      <c r="H175" s="14" t="s">
        <v>404</v>
      </c>
      <c r="I175" s="14">
        <v>6</v>
      </c>
    </row>
    <row r="176" spans="2:9" x14ac:dyDescent="0.35">
      <c r="B176" s="13" t="s">
        <v>306</v>
      </c>
      <c r="C176" s="13" t="s">
        <v>306</v>
      </c>
      <c r="D176" s="14" t="s">
        <v>306</v>
      </c>
      <c r="E176" s="14" t="s">
        <v>405</v>
      </c>
      <c r="F176" s="14" t="s">
        <v>209</v>
      </c>
      <c r="G176" s="13"/>
      <c r="I176" s="14">
        <v>3</v>
      </c>
    </row>
    <row r="177" spans="2:9" x14ac:dyDescent="0.35">
      <c r="B177" s="13">
        <v>3</v>
      </c>
      <c r="C177" s="13">
        <v>317</v>
      </c>
      <c r="E177" s="14" t="s">
        <v>406</v>
      </c>
      <c r="F177" s="14" t="s">
        <v>196</v>
      </c>
      <c r="G177" s="13">
        <v>4</v>
      </c>
      <c r="H177" s="14" t="s">
        <v>407</v>
      </c>
      <c r="I177" s="14">
        <v>1</v>
      </c>
    </row>
    <row r="178" spans="2:9" x14ac:dyDescent="0.35">
      <c r="B178" s="13" t="s">
        <v>306</v>
      </c>
      <c r="C178" s="13" t="s">
        <v>306</v>
      </c>
      <c r="D178" s="14" t="s">
        <v>306</v>
      </c>
      <c r="E178" s="14" t="s">
        <v>408</v>
      </c>
      <c r="F178" s="14" t="s">
        <v>196</v>
      </c>
      <c r="G178" s="13"/>
      <c r="I178" s="14">
        <v>2</v>
      </c>
    </row>
    <row r="179" spans="2:9" x14ac:dyDescent="0.35">
      <c r="B179" s="16" t="s">
        <v>341</v>
      </c>
      <c r="C179" s="16" t="s">
        <v>409</v>
      </c>
    </row>
    <row r="180" spans="2:9" ht="15.5" x14ac:dyDescent="0.35">
      <c r="B180" s="6"/>
    </row>
    <row r="181" spans="2:9" ht="15.5" x14ac:dyDescent="0.35">
      <c r="B181" s="6" t="s">
        <v>211</v>
      </c>
      <c r="C181" s="7" t="s">
        <v>3</v>
      </c>
      <c r="D181" s="8">
        <v>46</v>
      </c>
      <c r="E181" s="8" t="s">
        <v>410</v>
      </c>
      <c r="F181" s="9"/>
      <c r="G181" s="10"/>
    </row>
    <row r="182" spans="2:9" x14ac:dyDescent="0.35">
      <c r="B182" s="11" t="s">
        <v>213</v>
      </c>
      <c r="C182" s="11" t="s">
        <v>214</v>
      </c>
      <c r="E182" s="12" t="s">
        <v>1</v>
      </c>
      <c r="F182" s="12"/>
      <c r="G182" s="11"/>
      <c r="H182" s="12" t="s">
        <v>215</v>
      </c>
      <c r="I182" s="12" t="s">
        <v>216</v>
      </c>
    </row>
    <row r="183" spans="2:9" x14ac:dyDescent="0.35">
      <c r="B183" s="13">
        <v>1</v>
      </c>
      <c r="C183" s="13">
        <v>700</v>
      </c>
      <c r="E183" s="14" t="s">
        <v>411</v>
      </c>
      <c r="F183" s="14" t="s">
        <v>207</v>
      </c>
      <c r="G183" s="13">
        <v>2</v>
      </c>
      <c r="H183" s="14" t="s">
        <v>412</v>
      </c>
      <c r="I183" s="14">
        <v>4</v>
      </c>
    </row>
    <row r="184" spans="2:9" x14ac:dyDescent="0.35">
      <c r="B184" s="13" t="s">
        <v>306</v>
      </c>
      <c r="C184" s="13" t="s">
        <v>306</v>
      </c>
      <c r="D184" s="14" t="s">
        <v>306</v>
      </c>
      <c r="E184" s="14" t="s">
        <v>413</v>
      </c>
      <c r="F184" s="14" t="s">
        <v>207</v>
      </c>
      <c r="G184" s="13"/>
      <c r="I184" s="14">
        <v>3</v>
      </c>
    </row>
    <row r="185" spans="2:9" x14ac:dyDescent="0.35">
      <c r="B185" s="16" t="s">
        <v>341</v>
      </c>
      <c r="C185" s="16" t="s">
        <v>414</v>
      </c>
    </row>
    <row r="186" spans="2:9" ht="15.5" x14ac:dyDescent="0.35">
      <c r="B186" s="6"/>
    </row>
    <row r="187" spans="2:9" ht="15.5" x14ac:dyDescent="0.35">
      <c r="B187" s="6" t="s">
        <v>211</v>
      </c>
      <c r="C187" s="7" t="s">
        <v>3</v>
      </c>
      <c r="D187" s="8">
        <v>47</v>
      </c>
      <c r="E187" s="8" t="s">
        <v>415</v>
      </c>
      <c r="F187" s="9"/>
      <c r="G187" s="10"/>
    </row>
    <row r="188" spans="2:9" x14ac:dyDescent="0.35">
      <c r="B188" s="11" t="s">
        <v>213</v>
      </c>
      <c r="C188" s="11" t="s">
        <v>214</v>
      </c>
      <c r="E188" s="12" t="s">
        <v>1</v>
      </c>
      <c r="F188" s="12"/>
      <c r="G188" s="11"/>
      <c r="H188" s="12" t="s">
        <v>215</v>
      </c>
      <c r="I188" s="12" t="s">
        <v>216</v>
      </c>
    </row>
    <row r="189" spans="2:9" x14ac:dyDescent="0.35">
      <c r="B189" s="13">
        <v>1</v>
      </c>
      <c r="C189" s="13">
        <v>702</v>
      </c>
      <c r="E189" s="14" t="s">
        <v>416</v>
      </c>
      <c r="F189" s="14" t="s">
        <v>190</v>
      </c>
      <c r="G189" s="13">
        <v>4</v>
      </c>
      <c r="H189" s="14" t="s">
        <v>417</v>
      </c>
      <c r="I189" s="14">
        <v>8</v>
      </c>
    </row>
    <row r="190" spans="2:9" x14ac:dyDescent="0.35">
      <c r="B190" s="13" t="s">
        <v>306</v>
      </c>
      <c r="C190" s="13" t="s">
        <v>306</v>
      </c>
      <c r="D190" s="14" t="s">
        <v>306</v>
      </c>
      <c r="E190" s="14" t="s">
        <v>418</v>
      </c>
      <c r="F190" s="14" t="s">
        <v>190</v>
      </c>
      <c r="G190" s="13"/>
      <c r="I190" s="14">
        <v>11</v>
      </c>
    </row>
    <row r="191" spans="2:9" x14ac:dyDescent="0.35">
      <c r="B191" s="13">
        <v>2</v>
      </c>
      <c r="C191" s="13">
        <v>703</v>
      </c>
      <c r="E191" s="14" t="s">
        <v>419</v>
      </c>
      <c r="F191" s="14" t="s">
        <v>189</v>
      </c>
      <c r="G191" s="13">
        <v>2</v>
      </c>
      <c r="H191" s="14" t="s">
        <v>420</v>
      </c>
      <c r="I191" s="14">
        <v>1</v>
      </c>
    </row>
    <row r="192" spans="2:9" x14ac:dyDescent="0.35">
      <c r="B192" s="13" t="s">
        <v>306</v>
      </c>
      <c r="C192" s="13" t="s">
        <v>306</v>
      </c>
      <c r="D192" s="14" t="s">
        <v>306</v>
      </c>
      <c r="E192" s="14" t="s">
        <v>421</v>
      </c>
      <c r="F192" s="14" t="s">
        <v>189</v>
      </c>
      <c r="G192" s="13"/>
      <c r="I192" s="14">
        <v>5</v>
      </c>
    </row>
    <row r="193" spans="2:9" x14ac:dyDescent="0.35">
      <c r="B193" s="16" t="s">
        <v>341</v>
      </c>
      <c r="C193" s="16" t="s">
        <v>422</v>
      </c>
    </row>
    <row r="194" spans="2:9" ht="15.5" x14ac:dyDescent="0.35">
      <c r="B194" s="6"/>
    </row>
    <row r="195" spans="2:9" ht="15.5" x14ac:dyDescent="0.35">
      <c r="B195" s="6" t="s">
        <v>211</v>
      </c>
      <c r="C195" s="7" t="s">
        <v>3</v>
      </c>
      <c r="D195" s="8">
        <v>52</v>
      </c>
      <c r="E195" s="8" t="s">
        <v>423</v>
      </c>
      <c r="F195" s="9"/>
      <c r="G195" s="10"/>
    </row>
    <row r="196" spans="2:9" x14ac:dyDescent="0.35">
      <c r="B196" s="11" t="s">
        <v>213</v>
      </c>
      <c r="C196" s="11" t="s">
        <v>214</v>
      </c>
      <c r="E196" s="12" t="s">
        <v>1</v>
      </c>
      <c r="F196" s="12"/>
      <c r="G196" s="11"/>
      <c r="H196" s="12" t="s">
        <v>215</v>
      </c>
      <c r="I196" s="12" t="s">
        <v>216</v>
      </c>
    </row>
    <row r="197" spans="2:9" x14ac:dyDescent="0.35">
      <c r="B197" s="13">
        <v>1</v>
      </c>
      <c r="C197" s="13">
        <v>502</v>
      </c>
      <c r="E197" s="14" t="s">
        <v>424</v>
      </c>
      <c r="F197" s="14" t="s">
        <v>207</v>
      </c>
      <c r="G197" s="13">
        <v>12</v>
      </c>
      <c r="H197" s="14" t="s">
        <v>425</v>
      </c>
      <c r="I197" s="14">
        <v>18</v>
      </c>
    </row>
    <row r="198" spans="2:9" x14ac:dyDescent="0.35">
      <c r="B198" s="13" t="s">
        <v>306</v>
      </c>
      <c r="C198" s="13" t="s">
        <v>306</v>
      </c>
      <c r="D198" s="14" t="s">
        <v>306</v>
      </c>
      <c r="E198" s="14" t="s">
        <v>426</v>
      </c>
      <c r="F198" s="14" t="s">
        <v>207</v>
      </c>
      <c r="G198" s="13"/>
      <c r="I198" s="14">
        <v>15</v>
      </c>
    </row>
    <row r="199" spans="2:9" x14ac:dyDescent="0.35">
      <c r="B199" s="13">
        <v>2</v>
      </c>
      <c r="C199" s="13">
        <v>503</v>
      </c>
      <c r="E199" s="14" t="s">
        <v>427</v>
      </c>
      <c r="F199" s="14" t="s">
        <v>207</v>
      </c>
      <c r="G199" s="13">
        <v>8</v>
      </c>
      <c r="H199" s="14" t="s">
        <v>428</v>
      </c>
      <c r="I199" s="14">
        <v>10</v>
      </c>
    </row>
    <row r="200" spans="2:9" x14ac:dyDescent="0.35">
      <c r="B200" s="13" t="s">
        <v>306</v>
      </c>
      <c r="C200" s="13" t="s">
        <v>306</v>
      </c>
      <c r="D200" s="14" t="s">
        <v>306</v>
      </c>
      <c r="E200" s="14" t="s">
        <v>429</v>
      </c>
      <c r="F200" s="14" t="s">
        <v>207</v>
      </c>
      <c r="G200" s="13"/>
      <c r="I200" s="14">
        <v>6</v>
      </c>
    </row>
    <row r="201" spans="2:9" x14ac:dyDescent="0.35">
      <c r="B201" s="13">
        <v>3</v>
      </c>
      <c r="C201" s="13">
        <v>501</v>
      </c>
      <c r="E201" s="14" t="s">
        <v>430</v>
      </c>
      <c r="F201" s="14" t="s">
        <v>193</v>
      </c>
      <c r="G201" s="13">
        <v>4</v>
      </c>
      <c r="H201" s="14" t="s">
        <v>431</v>
      </c>
      <c r="I201" s="14">
        <v>16</v>
      </c>
    </row>
    <row r="202" spans="2:9" x14ac:dyDescent="0.35">
      <c r="B202" s="13" t="s">
        <v>306</v>
      </c>
      <c r="C202" s="13" t="s">
        <v>306</v>
      </c>
      <c r="D202" s="14" t="s">
        <v>306</v>
      </c>
      <c r="E202" s="14" t="s">
        <v>432</v>
      </c>
      <c r="F202" s="14"/>
      <c r="G202" s="13"/>
      <c r="I202" s="14">
        <v>5</v>
      </c>
    </row>
    <row r="203" spans="2:9" x14ac:dyDescent="0.35">
      <c r="B203" s="16" t="s">
        <v>341</v>
      </c>
      <c r="C203" s="16" t="s">
        <v>433</v>
      </c>
    </row>
    <row r="204" spans="2:9" ht="15.5" x14ac:dyDescent="0.35">
      <c r="B204" s="6"/>
    </row>
    <row r="205" spans="2:9" ht="15.5" x14ac:dyDescent="0.35">
      <c r="B205" s="6" t="s">
        <v>211</v>
      </c>
      <c r="C205" s="7" t="s">
        <v>3</v>
      </c>
      <c r="D205" s="8">
        <v>53</v>
      </c>
      <c r="E205" s="8" t="s">
        <v>434</v>
      </c>
      <c r="F205" s="9"/>
      <c r="G205" s="10"/>
    </row>
    <row r="206" spans="2:9" x14ac:dyDescent="0.35">
      <c r="B206" s="11" t="s">
        <v>213</v>
      </c>
      <c r="C206" s="11" t="s">
        <v>214</v>
      </c>
      <c r="E206" s="12" t="s">
        <v>1</v>
      </c>
      <c r="F206" s="12"/>
      <c r="G206" s="11"/>
      <c r="H206" s="12" t="s">
        <v>215</v>
      </c>
      <c r="I206" s="12" t="s">
        <v>216</v>
      </c>
    </row>
    <row r="207" spans="2:9" x14ac:dyDescent="0.35">
      <c r="B207" s="13">
        <v>1</v>
      </c>
      <c r="C207" s="13">
        <v>511</v>
      </c>
      <c r="E207" s="14" t="s">
        <v>435</v>
      </c>
      <c r="F207" s="14" t="s">
        <v>207</v>
      </c>
      <c r="G207" s="13">
        <v>6</v>
      </c>
      <c r="H207" s="14" t="s">
        <v>436</v>
      </c>
      <c r="I207" s="14">
        <v>12</v>
      </c>
    </row>
    <row r="208" spans="2:9" x14ac:dyDescent="0.35">
      <c r="B208" s="13" t="s">
        <v>306</v>
      </c>
      <c r="C208" s="13" t="s">
        <v>306</v>
      </c>
      <c r="D208" s="14" t="s">
        <v>306</v>
      </c>
      <c r="E208" s="14" t="s">
        <v>437</v>
      </c>
      <c r="F208" s="14" t="s">
        <v>207</v>
      </c>
      <c r="G208" s="13"/>
      <c r="I208" s="14">
        <v>16</v>
      </c>
    </row>
    <row r="209" spans="2:9" x14ac:dyDescent="0.35">
      <c r="B209" s="13">
        <v>2</v>
      </c>
      <c r="C209" s="13">
        <v>512</v>
      </c>
      <c r="E209" s="14" t="s">
        <v>438</v>
      </c>
      <c r="F209" s="14" t="s">
        <v>205</v>
      </c>
      <c r="G209" s="13">
        <v>4</v>
      </c>
      <c r="H209" s="14" t="s">
        <v>439</v>
      </c>
      <c r="I209" s="14">
        <v>9</v>
      </c>
    </row>
    <row r="210" spans="2:9" x14ac:dyDescent="0.35">
      <c r="B210" s="13" t="s">
        <v>306</v>
      </c>
      <c r="C210" s="13" t="s">
        <v>306</v>
      </c>
      <c r="D210" s="14" t="s">
        <v>306</v>
      </c>
      <c r="E210" s="14" t="s">
        <v>440</v>
      </c>
      <c r="F210" s="14" t="s">
        <v>205</v>
      </c>
      <c r="G210" s="13"/>
      <c r="I210" s="14">
        <v>7</v>
      </c>
    </row>
    <row r="211" spans="2:9" x14ac:dyDescent="0.35">
      <c r="B211" s="13">
        <v>3</v>
      </c>
      <c r="C211" s="13">
        <v>514</v>
      </c>
      <c r="E211" s="14" t="s">
        <v>441</v>
      </c>
      <c r="F211" s="14" t="s">
        <v>205</v>
      </c>
      <c r="G211" s="13">
        <v>2</v>
      </c>
      <c r="H211" s="14" t="s">
        <v>442</v>
      </c>
      <c r="I211" s="14">
        <v>3</v>
      </c>
    </row>
    <row r="212" spans="2:9" x14ac:dyDescent="0.35">
      <c r="B212" s="13" t="s">
        <v>306</v>
      </c>
      <c r="C212" s="13" t="s">
        <v>306</v>
      </c>
      <c r="D212" s="14" t="s">
        <v>306</v>
      </c>
      <c r="E212" s="14" t="s">
        <v>443</v>
      </c>
      <c r="F212" s="14" t="s">
        <v>205</v>
      </c>
      <c r="G212" s="13"/>
      <c r="I212" s="14">
        <v>2</v>
      </c>
    </row>
    <row r="213" spans="2:9" x14ac:dyDescent="0.35">
      <c r="B213" s="16" t="s">
        <v>341</v>
      </c>
      <c r="C213" s="16" t="s">
        <v>444</v>
      </c>
    </row>
    <row r="214" spans="2:9" ht="15.5" x14ac:dyDescent="0.35">
      <c r="B214" s="6"/>
    </row>
    <row r="215" spans="2:9" ht="15.5" x14ac:dyDescent="0.35">
      <c r="B215" s="6" t="s">
        <v>211</v>
      </c>
      <c r="C215" s="7" t="s">
        <v>3</v>
      </c>
      <c r="D215" s="8">
        <v>54</v>
      </c>
      <c r="E215" s="8" t="s">
        <v>445</v>
      </c>
      <c r="F215" s="9"/>
      <c r="G215" s="10"/>
    </row>
    <row r="216" spans="2:9" x14ac:dyDescent="0.35">
      <c r="B216" s="11" t="s">
        <v>213</v>
      </c>
      <c r="C216" s="11" t="s">
        <v>214</v>
      </c>
      <c r="E216" s="12" t="s">
        <v>1</v>
      </c>
      <c r="F216" s="12"/>
      <c r="G216" s="11"/>
      <c r="H216" s="12" t="s">
        <v>215</v>
      </c>
      <c r="I216" s="12" t="s">
        <v>216</v>
      </c>
    </row>
    <row r="217" spans="2:9" x14ac:dyDescent="0.35">
      <c r="B217" s="13">
        <v>1</v>
      </c>
      <c r="C217" s="13">
        <v>522</v>
      </c>
      <c r="E217" s="14" t="s">
        <v>446</v>
      </c>
      <c r="F217" s="14" t="s">
        <v>205</v>
      </c>
      <c r="G217" s="13">
        <v>6</v>
      </c>
      <c r="H217" s="14" t="s">
        <v>447</v>
      </c>
      <c r="I217" s="14">
        <v>6</v>
      </c>
    </row>
    <row r="218" spans="2:9" x14ac:dyDescent="0.35">
      <c r="B218" s="13" t="s">
        <v>306</v>
      </c>
      <c r="C218" s="13" t="s">
        <v>306</v>
      </c>
      <c r="D218" s="14" t="s">
        <v>306</v>
      </c>
      <c r="E218" s="14" t="s">
        <v>448</v>
      </c>
      <c r="F218" s="14" t="s">
        <v>205</v>
      </c>
      <c r="G218" s="13"/>
      <c r="I218" s="14">
        <v>7</v>
      </c>
    </row>
    <row r="219" spans="2:9" x14ac:dyDescent="0.35">
      <c r="B219" s="13">
        <v>2</v>
      </c>
      <c r="C219" s="13">
        <v>521</v>
      </c>
      <c r="E219" s="14" t="s">
        <v>449</v>
      </c>
      <c r="F219" s="14" t="s">
        <v>21</v>
      </c>
      <c r="G219" s="13">
        <v>4</v>
      </c>
      <c r="H219" s="14" t="s">
        <v>450</v>
      </c>
      <c r="I219" s="14">
        <v>20</v>
      </c>
    </row>
    <row r="220" spans="2:9" x14ac:dyDescent="0.35">
      <c r="B220" s="13" t="s">
        <v>306</v>
      </c>
      <c r="C220" s="13" t="s">
        <v>306</v>
      </c>
      <c r="D220" s="14" t="s">
        <v>306</v>
      </c>
      <c r="E220" s="14" t="s">
        <v>451</v>
      </c>
      <c r="F220" s="14" t="s">
        <v>21</v>
      </c>
      <c r="G220" s="13"/>
      <c r="I220" s="14">
        <v>4</v>
      </c>
    </row>
    <row r="221" spans="2:9" x14ac:dyDescent="0.35">
      <c r="B221" s="13">
        <v>3</v>
      </c>
      <c r="C221" s="13">
        <v>523</v>
      </c>
      <c r="E221" s="14" t="s">
        <v>452</v>
      </c>
      <c r="F221" s="14" t="s">
        <v>186</v>
      </c>
      <c r="G221" s="13">
        <v>2</v>
      </c>
      <c r="H221" s="14" t="s">
        <v>453</v>
      </c>
      <c r="I221" s="14">
        <v>6</v>
      </c>
    </row>
    <row r="222" spans="2:9" x14ac:dyDescent="0.35">
      <c r="B222" s="13" t="s">
        <v>306</v>
      </c>
      <c r="C222" s="13" t="s">
        <v>306</v>
      </c>
      <c r="D222" s="14" t="s">
        <v>306</v>
      </c>
      <c r="E222" s="14" t="s">
        <v>454</v>
      </c>
      <c r="F222" s="14" t="s">
        <v>186</v>
      </c>
      <c r="G222" s="13"/>
      <c r="I222" s="14">
        <v>3</v>
      </c>
    </row>
    <row r="223" spans="2:9" x14ac:dyDescent="0.35">
      <c r="B223" s="16" t="s">
        <v>341</v>
      </c>
      <c r="C223" s="16" t="s">
        <v>455</v>
      </c>
    </row>
    <row r="224" spans="2:9" ht="15.5" x14ac:dyDescent="0.35">
      <c r="B224" s="6"/>
    </row>
    <row r="225" spans="2:9" ht="15.5" x14ac:dyDescent="0.35">
      <c r="B225" s="6" t="s">
        <v>211</v>
      </c>
      <c r="C225" s="7" t="s">
        <v>3</v>
      </c>
      <c r="D225" s="8">
        <v>55</v>
      </c>
      <c r="E225" s="8" t="s">
        <v>456</v>
      </c>
      <c r="F225" s="9"/>
      <c r="G225" s="10"/>
    </row>
    <row r="226" spans="2:9" x14ac:dyDescent="0.35">
      <c r="B226" s="11" t="s">
        <v>213</v>
      </c>
      <c r="C226" s="11" t="s">
        <v>214</v>
      </c>
      <c r="E226" s="12" t="s">
        <v>1</v>
      </c>
      <c r="F226" s="12"/>
      <c r="G226" s="11"/>
      <c r="H226" s="12" t="s">
        <v>215</v>
      </c>
      <c r="I226" s="12" t="s">
        <v>216</v>
      </c>
    </row>
    <row r="227" spans="2:9" x14ac:dyDescent="0.35">
      <c r="B227" s="13">
        <v>1</v>
      </c>
      <c r="C227" s="13">
        <v>532</v>
      </c>
      <c r="E227" s="14" t="s">
        <v>457</v>
      </c>
      <c r="F227" s="14" t="s">
        <v>207</v>
      </c>
      <c r="G227" s="13">
        <v>4</v>
      </c>
      <c r="H227" s="14" t="s">
        <v>450</v>
      </c>
      <c r="I227" s="14">
        <v>21</v>
      </c>
    </row>
    <row r="228" spans="2:9" x14ac:dyDescent="0.35">
      <c r="B228" s="13" t="s">
        <v>306</v>
      </c>
      <c r="C228" s="13" t="s">
        <v>306</v>
      </c>
      <c r="D228" s="14" t="s">
        <v>306</v>
      </c>
      <c r="E228" s="14" t="s">
        <v>458</v>
      </c>
      <c r="F228" s="14" t="s">
        <v>207</v>
      </c>
      <c r="G228" s="13"/>
      <c r="I228" s="14">
        <v>12</v>
      </c>
    </row>
    <row r="229" spans="2:9" x14ac:dyDescent="0.35">
      <c r="B229" s="13">
        <v>2</v>
      </c>
      <c r="C229" s="13">
        <v>533</v>
      </c>
      <c r="E229" s="14" t="s">
        <v>459</v>
      </c>
      <c r="F229" s="14" t="s">
        <v>196</v>
      </c>
      <c r="G229" s="13">
        <v>2</v>
      </c>
      <c r="H229" s="14" t="s">
        <v>460</v>
      </c>
      <c r="I229" s="14">
        <v>6</v>
      </c>
    </row>
    <row r="230" spans="2:9" x14ac:dyDescent="0.35">
      <c r="B230" s="13" t="s">
        <v>306</v>
      </c>
      <c r="C230" s="13" t="s">
        <v>306</v>
      </c>
      <c r="D230" s="14" t="s">
        <v>306</v>
      </c>
      <c r="E230" s="14" t="s">
        <v>461</v>
      </c>
      <c r="F230" s="14" t="s">
        <v>196</v>
      </c>
      <c r="G230" s="13"/>
      <c r="I230" s="14">
        <v>6</v>
      </c>
    </row>
    <row r="231" spans="2:9" x14ac:dyDescent="0.35">
      <c r="B231" s="16" t="s">
        <v>341</v>
      </c>
      <c r="C231" s="16" t="s">
        <v>462</v>
      </c>
    </row>
    <row r="232" spans="2:9" ht="15.5" x14ac:dyDescent="0.35">
      <c r="B232" s="6"/>
    </row>
    <row r="233" spans="2:9" ht="15.5" x14ac:dyDescent="0.35">
      <c r="B233" s="6" t="s">
        <v>211</v>
      </c>
      <c r="C233" s="7" t="s">
        <v>3</v>
      </c>
      <c r="D233" s="8">
        <v>56</v>
      </c>
      <c r="E233" s="8" t="s">
        <v>463</v>
      </c>
      <c r="F233" s="9"/>
      <c r="G233" s="10"/>
    </row>
    <row r="234" spans="2:9" x14ac:dyDescent="0.35">
      <c r="B234" s="11" t="s">
        <v>213</v>
      </c>
      <c r="C234" s="11" t="s">
        <v>214</v>
      </c>
      <c r="E234" s="12" t="s">
        <v>1</v>
      </c>
      <c r="F234" s="12"/>
      <c r="G234" s="11"/>
      <c r="H234" s="12" t="s">
        <v>215</v>
      </c>
      <c r="I234" s="12" t="s">
        <v>216</v>
      </c>
    </row>
    <row r="235" spans="2:9" x14ac:dyDescent="0.35">
      <c r="B235" s="13">
        <v>1</v>
      </c>
      <c r="C235" s="13">
        <v>705</v>
      </c>
      <c r="E235" s="14" t="s">
        <v>464</v>
      </c>
      <c r="F235" s="14" t="s">
        <v>208</v>
      </c>
      <c r="G235" s="13">
        <v>2</v>
      </c>
      <c r="H235" s="14" t="s">
        <v>465</v>
      </c>
      <c r="I235" s="14">
        <v>45</v>
      </c>
    </row>
    <row r="236" spans="2:9" x14ac:dyDescent="0.35">
      <c r="B236" s="13" t="s">
        <v>306</v>
      </c>
      <c r="C236" s="13" t="s">
        <v>306</v>
      </c>
      <c r="D236" s="14" t="s">
        <v>306</v>
      </c>
      <c r="E236" s="14" t="s">
        <v>466</v>
      </c>
      <c r="F236" s="14" t="s">
        <v>208</v>
      </c>
      <c r="G236" s="13"/>
      <c r="I236" s="14">
        <v>22</v>
      </c>
    </row>
    <row r="237" spans="2:9" x14ac:dyDescent="0.35">
      <c r="B237" s="16" t="s">
        <v>341</v>
      </c>
      <c r="C237" s="16" t="s">
        <v>467</v>
      </c>
    </row>
    <row r="238" spans="2:9" ht="15.5" x14ac:dyDescent="0.35">
      <c r="B238" s="6"/>
    </row>
    <row r="239" spans="2:9" ht="15.5" x14ac:dyDescent="0.35">
      <c r="B239" s="6" t="s">
        <v>211</v>
      </c>
      <c r="C239" s="7" t="s">
        <v>3</v>
      </c>
      <c r="D239" s="8">
        <v>80</v>
      </c>
      <c r="E239" s="8" t="s">
        <v>468</v>
      </c>
      <c r="F239" s="9"/>
      <c r="G239" s="10"/>
    </row>
    <row r="240" spans="2:9" x14ac:dyDescent="0.35">
      <c r="B240" s="11" t="s">
        <v>213</v>
      </c>
      <c r="C240" s="11" t="s">
        <v>214</v>
      </c>
      <c r="E240" s="12" t="s">
        <v>1</v>
      </c>
      <c r="F240" s="12"/>
      <c r="G240" s="11"/>
      <c r="H240" s="12" t="s">
        <v>215</v>
      </c>
      <c r="I240" s="12" t="s">
        <v>216</v>
      </c>
    </row>
    <row r="241" spans="2:9" x14ac:dyDescent="0.35">
      <c r="B241" s="13">
        <v>1</v>
      </c>
      <c r="C241" s="13">
        <v>1938</v>
      </c>
      <c r="E241" s="14" t="s">
        <v>469</v>
      </c>
      <c r="F241" s="14" t="s">
        <v>196</v>
      </c>
      <c r="G241" s="13">
        <v>2</v>
      </c>
      <c r="H241" s="14" t="s">
        <v>470</v>
      </c>
      <c r="I241" s="14">
        <v>13</v>
      </c>
    </row>
    <row r="242" spans="2:9" x14ac:dyDescent="0.35">
      <c r="B242" s="13" t="s">
        <v>306</v>
      </c>
      <c r="C242" s="13" t="s">
        <v>306</v>
      </c>
      <c r="D242" s="14" t="s">
        <v>306</v>
      </c>
      <c r="E242" s="14" t="s">
        <v>471</v>
      </c>
      <c r="F242" s="14" t="s">
        <v>196</v>
      </c>
      <c r="G242" s="13"/>
      <c r="I242" s="14">
        <v>10</v>
      </c>
    </row>
    <row r="243" spans="2:9" x14ac:dyDescent="0.35">
      <c r="B243" s="16" t="s">
        <v>472</v>
      </c>
      <c r="C243" s="16" t="s">
        <v>473</v>
      </c>
    </row>
  </sheetData>
  <sheetProtection algorithmName="SHA-512" hashValue="Xd7oa9W16+PsVgkPc7rOadd+YWk338+uM5Yfxeq7cAywaOIEm+dJXCBqVuUBPPT9/kC/XL0KgdJht3bShoBiWg==" saltValue="Dhs+aZVRlcVUeez5Lhizhg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307D-CA95-4712-BB6A-ADEDAB8C74BC}">
  <dimension ref="A1:B31"/>
  <sheetViews>
    <sheetView workbookViewId="0">
      <selection sqref="A1:B31"/>
    </sheetView>
  </sheetViews>
  <sheetFormatPr defaultRowHeight="14.5" x14ac:dyDescent="0.35"/>
  <cols>
    <col min="1" max="1" width="24.36328125" bestFit="1" customWidth="1"/>
    <col min="2" max="2" width="14" bestFit="1" customWidth="1"/>
  </cols>
  <sheetData>
    <row r="1" spans="1:2" x14ac:dyDescent="0.35">
      <c r="A1" s="5" t="s">
        <v>183</v>
      </c>
    </row>
    <row r="3" spans="1:2" x14ac:dyDescent="0.35">
      <c r="A3" s="3" t="s">
        <v>180</v>
      </c>
      <c r="B3" t="s">
        <v>179</v>
      </c>
    </row>
    <row r="4" spans="1:2" x14ac:dyDescent="0.35">
      <c r="A4" s="4" t="s">
        <v>15</v>
      </c>
      <c r="B4">
        <v>100</v>
      </c>
    </row>
    <row r="5" spans="1:2" x14ac:dyDescent="0.35">
      <c r="A5" s="4" t="s">
        <v>12</v>
      </c>
      <c r="B5">
        <v>72</v>
      </c>
    </row>
    <row r="6" spans="1:2" x14ac:dyDescent="0.35">
      <c r="A6" s="4" t="s">
        <v>21</v>
      </c>
      <c r="B6">
        <v>64</v>
      </c>
    </row>
    <row r="7" spans="1:2" x14ac:dyDescent="0.35">
      <c r="A7" s="4" t="s">
        <v>182</v>
      </c>
      <c r="B7">
        <v>52</v>
      </c>
    </row>
    <row r="8" spans="1:2" x14ac:dyDescent="0.35">
      <c r="A8" s="4" t="s">
        <v>45</v>
      </c>
      <c r="B8">
        <v>40</v>
      </c>
    </row>
    <row r="9" spans="1:2" x14ac:dyDescent="0.35">
      <c r="A9" s="4" t="s">
        <v>8</v>
      </c>
      <c r="B9">
        <v>40</v>
      </c>
    </row>
    <row r="10" spans="1:2" x14ac:dyDescent="0.35">
      <c r="A10" s="4" t="s">
        <v>57</v>
      </c>
      <c r="B10">
        <v>30</v>
      </c>
    </row>
    <row r="11" spans="1:2" x14ac:dyDescent="0.35">
      <c r="A11" s="4" t="s">
        <v>37</v>
      </c>
      <c r="B11">
        <v>28</v>
      </c>
    </row>
    <row r="12" spans="1:2" x14ac:dyDescent="0.35">
      <c r="A12" s="4" t="s">
        <v>124</v>
      </c>
      <c r="B12">
        <v>22</v>
      </c>
    </row>
    <row r="13" spans="1:2" x14ac:dyDescent="0.35">
      <c r="A13" s="4" t="s">
        <v>146</v>
      </c>
      <c r="B13">
        <v>16</v>
      </c>
    </row>
    <row r="14" spans="1:2" x14ac:dyDescent="0.35">
      <c r="A14" s="4" t="s">
        <v>18</v>
      </c>
      <c r="B14">
        <v>16</v>
      </c>
    </row>
    <row r="15" spans="1:2" x14ac:dyDescent="0.35">
      <c r="A15" s="4" t="s">
        <v>143</v>
      </c>
      <c r="B15">
        <v>16</v>
      </c>
    </row>
    <row r="16" spans="1:2" x14ac:dyDescent="0.35">
      <c r="A16" s="4" t="s">
        <v>47</v>
      </c>
      <c r="B16">
        <v>16</v>
      </c>
    </row>
    <row r="17" spans="1:2" x14ac:dyDescent="0.35">
      <c r="A17" s="4" t="s">
        <v>80</v>
      </c>
      <c r="B17">
        <v>14</v>
      </c>
    </row>
    <row r="18" spans="1:2" x14ac:dyDescent="0.35">
      <c r="A18" s="4" t="s">
        <v>50</v>
      </c>
      <c r="B18">
        <v>14</v>
      </c>
    </row>
    <row r="19" spans="1:2" x14ac:dyDescent="0.35">
      <c r="A19" s="4" t="s">
        <v>32</v>
      </c>
      <c r="B19">
        <v>12</v>
      </c>
    </row>
    <row r="20" spans="1:2" x14ac:dyDescent="0.35">
      <c r="A20" s="4" t="s">
        <v>94</v>
      </c>
      <c r="B20">
        <v>12</v>
      </c>
    </row>
    <row r="21" spans="1:2" x14ac:dyDescent="0.35">
      <c r="A21" s="4" t="s">
        <v>34</v>
      </c>
      <c r="B21">
        <v>10</v>
      </c>
    </row>
    <row r="22" spans="1:2" x14ac:dyDescent="0.35">
      <c r="A22" s="4" t="s">
        <v>90</v>
      </c>
      <c r="B22">
        <v>8</v>
      </c>
    </row>
    <row r="23" spans="1:2" x14ac:dyDescent="0.35">
      <c r="A23" s="4" t="s">
        <v>24</v>
      </c>
      <c r="B23">
        <v>8</v>
      </c>
    </row>
    <row r="24" spans="1:2" x14ac:dyDescent="0.35">
      <c r="A24" s="4" t="s">
        <v>131</v>
      </c>
      <c r="B24">
        <v>8</v>
      </c>
    </row>
    <row r="25" spans="1:2" x14ac:dyDescent="0.35">
      <c r="A25" s="4" t="s">
        <v>181</v>
      </c>
      <c r="B25">
        <v>8</v>
      </c>
    </row>
    <row r="26" spans="1:2" x14ac:dyDescent="0.35">
      <c r="A26" s="4" t="s">
        <v>84</v>
      </c>
      <c r="B26">
        <v>4</v>
      </c>
    </row>
    <row r="27" spans="1:2" x14ac:dyDescent="0.35">
      <c r="A27" s="4" t="s">
        <v>67</v>
      </c>
      <c r="B27">
        <v>4</v>
      </c>
    </row>
    <row r="28" spans="1:2" x14ac:dyDescent="0.35">
      <c r="A28" s="4" t="s">
        <v>168</v>
      </c>
      <c r="B28">
        <v>4</v>
      </c>
    </row>
    <row r="29" spans="1:2" x14ac:dyDescent="0.35">
      <c r="A29" s="4" t="s">
        <v>65</v>
      </c>
      <c r="B29">
        <v>2</v>
      </c>
    </row>
    <row r="30" spans="1:2" x14ac:dyDescent="0.35">
      <c r="A30" s="4" t="s">
        <v>117</v>
      </c>
      <c r="B30">
        <v>2</v>
      </c>
    </row>
    <row r="31" spans="1:2" x14ac:dyDescent="0.35">
      <c r="A31" s="4" t="s">
        <v>178</v>
      </c>
      <c r="B31">
        <v>622</v>
      </c>
    </row>
  </sheetData>
  <sheetProtection algorithmName="SHA-512" hashValue="pHV7F4xruJdAeK6WOys6nOHC3IsxV9Yd1a/kCnWPQCtId6aP1V8YLwGaKusFzGEb9ckOCvN2cr14ZmXFZHz0wg==" saltValue="pjqFbyUh1KLD9HhI2y0NH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F3AFF-7718-48F2-B5F0-CA258753997E}">
  <dimension ref="A1:I99"/>
  <sheetViews>
    <sheetView tabSelected="1" workbookViewId="0">
      <selection activeCell="B24" sqref="A1:I97"/>
    </sheetView>
  </sheetViews>
  <sheetFormatPr defaultRowHeight="14.5" x14ac:dyDescent="0.35"/>
  <cols>
    <col min="1" max="1" width="39.7265625" customWidth="1"/>
    <col min="2" max="3" width="38.6328125" customWidth="1"/>
    <col min="4" max="4" width="10.7265625" style="2" customWidth="1"/>
    <col min="5" max="5" width="32.36328125" customWidth="1"/>
    <col min="6" max="7" width="18.7265625" customWidth="1"/>
    <col min="8" max="8" width="16.08984375" customWidth="1"/>
  </cols>
  <sheetData>
    <row r="1" spans="1:9" x14ac:dyDescent="0.35">
      <c r="A1" t="s">
        <v>0</v>
      </c>
      <c r="B1" t="s">
        <v>1</v>
      </c>
      <c r="C1" t="s">
        <v>2</v>
      </c>
      <c r="D1" s="2" t="s">
        <v>177</v>
      </c>
      <c r="E1" t="s">
        <v>3</v>
      </c>
      <c r="F1" t="s">
        <v>4</v>
      </c>
      <c r="G1" t="s">
        <v>5</v>
      </c>
      <c r="H1" t="s">
        <v>6</v>
      </c>
    </row>
    <row r="2" spans="1:9" x14ac:dyDescent="0.35">
      <c r="B2" t="s">
        <v>7</v>
      </c>
      <c r="C2" t="s">
        <v>8</v>
      </c>
      <c r="D2" s="2">
        <v>28</v>
      </c>
      <c r="E2" t="s">
        <v>9</v>
      </c>
      <c r="F2" s="1">
        <v>0.2245138888888889</v>
      </c>
      <c r="G2" s="1" t="s">
        <v>10</v>
      </c>
      <c r="H2">
        <v>8</v>
      </c>
      <c r="I2">
        <v>28</v>
      </c>
    </row>
    <row r="3" spans="1:9" x14ac:dyDescent="0.35">
      <c r="B3" t="s">
        <v>11</v>
      </c>
      <c r="C3" t="s">
        <v>12</v>
      </c>
      <c r="D3" s="2">
        <v>24</v>
      </c>
      <c r="E3" t="s">
        <v>9</v>
      </c>
      <c r="F3" s="1">
        <v>0.22949074074074075</v>
      </c>
      <c r="G3" s="1" t="s">
        <v>13</v>
      </c>
      <c r="H3">
        <v>12</v>
      </c>
      <c r="I3">
        <v>24</v>
      </c>
    </row>
    <row r="4" spans="1:9" x14ac:dyDescent="0.35">
      <c r="B4" t="s">
        <v>14</v>
      </c>
      <c r="C4" t="s">
        <v>15</v>
      </c>
      <c r="D4" s="2">
        <v>20</v>
      </c>
      <c r="E4" t="s">
        <v>9</v>
      </c>
      <c r="F4" s="1">
        <v>0.23335648148148147</v>
      </c>
      <c r="G4" s="1" t="s">
        <v>16</v>
      </c>
      <c r="H4">
        <v>13</v>
      </c>
      <c r="I4">
        <v>20</v>
      </c>
    </row>
    <row r="5" spans="1:9" x14ac:dyDescent="0.35">
      <c r="B5" t="s">
        <v>17</v>
      </c>
      <c r="C5" t="s">
        <v>18</v>
      </c>
      <c r="D5" s="2">
        <v>16</v>
      </c>
      <c r="E5" t="s">
        <v>9</v>
      </c>
      <c r="F5" s="1">
        <v>0.23936342592592594</v>
      </c>
      <c r="G5" s="1" t="s">
        <v>19</v>
      </c>
      <c r="H5">
        <v>18</v>
      </c>
      <c r="I5">
        <v>16</v>
      </c>
    </row>
    <row r="6" spans="1:9" x14ac:dyDescent="0.35">
      <c r="B6" t="s">
        <v>20</v>
      </c>
      <c r="C6" t="s">
        <v>21</v>
      </c>
      <c r="D6" s="2">
        <v>12</v>
      </c>
      <c r="E6" t="s">
        <v>9</v>
      </c>
      <c r="F6" s="1">
        <v>0.26015046296296296</v>
      </c>
      <c r="G6" s="1" t="s">
        <v>22</v>
      </c>
      <c r="H6">
        <v>10</v>
      </c>
      <c r="I6">
        <v>12</v>
      </c>
    </row>
    <row r="7" spans="1:9" x14ac:dyDescent="0.35">
      <c r="B7" t="s">
        <v>23</v>
      </c>
      <c r="C7" t="s">
        <v>24</v>
      </c>
      <c r="D7" s="2">
        <v>8</v>
      </c>
      <c r="E7" t="s">
        <v>9</v>
      </c>
      <c r="F7" s="1">
        <v>0.26098379629629631</v>
      </c>
      <c r="G7" s="1" t="s">
        <v>25</v>
      </c>
      <c r="H7">
        <v>7</v>
      </c>
      <c r="I7">
        <v>8</v>
      </c>
    </row>
    <row r="8" spans="1:9" x14ac:dyDescent="0.35">
      <c r="B8" t="s">
        <v>26</v>
      </c>
      <c r="C8" t="s">
        <v>15</v>
      </c>
      <c r="D8" s="2">
        <v>0</v>
      </c>
      <c r="E8" t="s">
        <v>9</v>
      </c>
      <c r="F8" t="s">
        <v>27</v>
      </c>
      <c r="G8" s="1" t="s">
        <v>27</v>
      </c>
      <c r="H8">
        <v>16</v>
      </c>
      <c r="I8">
        <v>0</v>
      </c>
    </row>
    <row r="9" spans="1:9" x14ac:dyDescent="0.35">
      <c r="B9" t="s">
        <v>28</v>
      </c>
      <c r="C9" t="s">
        <v>15</v>
      </c>
      <c r="D9" s="2">
        <v>16</v>
      </c>
      <c r="E9" t="s">
        <v>29</v>
      </c>
      <c r="F9" s="1">
        <v>0.24333333333333332</v>
      </c>
      <c r="G9" s="1" t="s">
        <v>10</v>
      </c>
      <c r="H9">
        <v>47</v>
      </c>
      <c r="I9">
        <v>16</v>
      </c>
    </row>
    <row r="10" spans="1:9" x14ac:dyDescent="0.35">
      <c r="B10" t="s">
        <v>30</v>
      </c>
      <c r="C10" t="s">
        <v>15</v>
      </c>
      <c r="D10" s="2">
        <v>14</v>
      </c>
      <c r="E10" t="s">
        <v>29</v>
      </c>
      <c r="F10" s="1">
        <v>0.24583333333333335</v>
      </c>
      <c r="G10" s="1" t="s">
        <v>13</v>
      </c>
      <c r="H10">
        <v>42</v>
      </c>
      <c r="I10">
        <v>14</v>
      </c>
    </row>
    <row r="11" spans="1:9" x14ac:dyDescent="0.35">
      <c r="B11" t="s">
        <v>31</v>
      </c>
      <c r="C11" t="s">
        <v>32</v>
      </c>
      <c r="D11" s="2">
        <v>12</v>
      </c>
      <c r="E11" t="s">
        <v>29</v>
      </c>
      <c r="F11" s="1">
        <v>0.24783564814814815</v>
      </c>
      <c r="G11" s="1" t="s">
        <v>16</v>
      </c>
      <c r="H11">
        <v>43</v>
      </c>
      <c r="I11">
        <v>12</v>
      </c>
    </row>
    <row r="12" spans="1:9" x14ac:dyDescent="0.35">
      <c r="B12" t="s">
        <v>33</v>
      </c>
      <c r="C12" t="s">
        <v>34</v>
      </c>
      <c r="D12" s="2">
        <v>10</v>
      </c>
      <c r="E12" t="s">
        <v>29</v>
      </c>
      <c r="F12" s="1">
        <v>0.25090277777777775</v>
      </c>
      <c r="G12" s="1" t="s">
        <v>19</v>
      </c>
      <c r="H12">
        <v>41</v>
      </c>
      <c r="I12">
        <v>10</v>
      </c>
    </row>
    <row r="13" spans="1:9" x14ac:dyDescent="0.35">
      <c r="B13" t="s">
        <v>35</v>
      </c>
      <c r="C13" t="s">
        <v>15</v>
      </c>
      <c r="D13" s="2">
        <v>8</v>
      </c>
      <c r="E13" t="s">
        <v>29</v>
      </c>
      <c r="F13" s="1">
        <v>0.25740740740740742</v>
      </c>
      <c r="G13" s="1" t="s">
        <v>22</v>
      </c>
      <c r="H13">
        <v>40</v>
      </c>
      <c r="I13">
        <v>8</v>
      </c>
    </row>
    <row r="14" spans="1:9" x14ac:dyDescent="0.35">
      <c r="B14" t="s">
        <v>36</v>
      </c>
      <c r="C14" t="s">
        <v>37</v>
      </c>
      <c r="D14" s="2">
        <v>6</v>
      </c>
      <c r="E14" t="s">
        <v>29</v>
      </c>
      <c r="F14" s="1">
        <v>0.25953703703703707</v>
      </c>
      <c r="G14" s="1" t="s">
        <v>25</v>
      </c>
      <c r="H14">
        <v>38</v>
      </c>
      <c r="I14">
        <v>6</v>
      </c>
    </row>
    <row r="15" spans="1:9" x14ac:dyDescent="0.35">
      <c r="B15" t="s">
        <v>38</v>
      </c>
      <c r="C15" t="s">
        <v>15</v>
      </c>
      <c r="D15" s="2">
        <v>4</v>
      </c>
      <c r="E15" t="s">
        <v>29</v>
      </c>
      <c r="F15" s="1">
        <v>0.26090277777777776</v>
      </c>
      <c r="G15" s="1" t="s">
        <v>39</v>
      </c>
      <c r="H15">
        <v>37</v>
      </c>
      <c r="I15">
        <v>4</v>
      </c>
    </row>
    <row r="16" spans="1:9" x14ac:dyDescent="0.35">
      <c r="B16" t="s">
        <v>40</v>
      </c>
      <c r="C16" t="s">
        <v>21</v>
      </c>
      <c r="D16" s="2">
        <v>2</v>
      </c>
      <c r="E16" t="s">
        <v>29</v>
      </c>
      <c r="F16" s="1">
        <v>0.27414351851851854</v>
      </c>
      <c r="G16" s="1" t="s">
        <v>41</v>
      </c>
      <c r="H16">
        <v>49</v>
      </c>
      <c r="I16">
        <v>2</v>
      </c>
    </row>
    <row r="17" spans="2:9" x14ac:dyDescent="0.35">
      <c r="B17" t="s">
        <v>42</v>
      </c>
      <c r="C17" t="s">
        <v>60</v>
      </c>
      <c r="D17" s="2">
        <v>18</v>
      </c>
      <c r="E17" t="s">
        <v>43</v>
      </c>
      <c r="F17" s="1">
        <v>0.22635416666666666</v>
      </c>
      <c r="G17" s="1" t="s">
        <v>10</v>
      </c>
      <c r="H17">
        <v>79</v>
      </c>
      <c r="I17">
        <v>18</v>
      </c>
    </row>
    <row r="18" spans="2:9" x14ac:dyDescent="0.35">
      <c r="B18" t="s">
        <v>44</v>
      </c>
      <c r="C18" t="s">
        <v>45</v>
      </c>
      <c r="D18" s="2">
        <v>16</v>
      </c>
      <c r="E18" t="s">
        <v>43</v>
      </c>
      <c r="F18" s="1">
        <v>0.24221064814814816</v>
      </c>
      <c r="G18" s="1" t="s">
        <v>13</v>
      </c>
      <c r="H18">
        <v>85</v>
      </c>
      <c r="I18">
        <v>16</v>
      </c>
    </row>
    <row r="19" spans="2:9" x14ac:dyDescent="0.35">
      <c r="B19" t="s">
        <v>46</v>
      </c>
      <c r="C19" t="s">
        <v>47</v>
      </c>
      <c r="D19" s="2">
        <v>14</v>
      </c>
      <c r="E19" t="s">
        <v>43</v>
      </c>
      <c r="F19" s="1">
        <v>0.24421296296296294</v>
      </c>
      <c r="G19" s="1" t="s">
        <v>16</v>
      </c>
      <c r="H19">
        <v>81</v>
      </c>
      <c r="I19">
        <v>14</v>
      </c>
    </row>
    <row r="20" spans="2:9" x14ac:dyDescent="0.35">
      <c r="B20" t="s">
        <v>48</v>
      </c>
      <c r="C20" t="s">
        <v>15</v>
      </c>
      <c r="D20" s="2">
        <v>12</v>
      </c>
      <c r="E20" t="s">
        <v>43</v>
      </c>
      <c r="F20" s="1">
        <v>0.24609953703703705</v>
      </c>
      <c r="G20" s="1" t="s">
        <v>19</v>
      </c>
      <c r="H20">
        <v>76</v>
      </c>
      <c r="I20">
        <v>12</v>
      </c>
    </row>
    <row r="21" spans="2:9" x14ac:dyDescent="0.35">
      <c r="B21" t="s">
        <v>49</v>
      </c>
      <c r="C21" t="s">
        <v>50</v>
      </c>
      <c r="D21" s="2">
        <v>10</v>
      </c>
      <c r="E21" t="s">
        <v>43</v>
      </c>
      <c r="F21" s="1">
        <v>0.25193287037037038</v>
      </c>
      <c r="G21" s="1" t="s">
        <v>22</v>
      </c>
      <c r="H21">
        <v>80</v>
      </c>
      <c r="I21">
        <v>10</v>
      </c>
    </row>
    <row r="22" spans="2:9" x14ac:dyDescent="0.35">
      <c r="B22" t="s">
        <v>51</v>
      </c>
      <c r="C22" t="s">
        <v>37</v>
      </c>
      <c r="D22" s="2">
        <v>8</v>
      </c>
      <c r="E22" t="s">
        <v>43</v>
      </c>
      <c r="F22" s="1">
        <v>0.25525462962962964</v>
      </c>
      <c r="G22" s="1" t="s">
        <v>25</v>
      </c>
      <c r="H22">
        <v>77</v>
      </c>
      <c r="I22">
        <v>8</v>
      </c>
    </row>
    <row r="23" spans="2:9" x14ac:dyDescent="0.35">
      <c r="B23" t="s">
        <v>52</v>
      </c>
      <c r="C23" t="s">
        <v>15</v>
      </c>
      <c r="D23" s="2">
        <v>6</v>
      </c>
      <c r="E23" t="s">
        <v>43</v>
      </c>
      <c r="F23" s="1">
        <v>0.27686342592592594</v>
      </c>
      <c r="G23" s="1" t="s">
        <v>39</v>
      </c>
      <c r="H23">
        <v>83</v>
      </c>
      <c r="I23">
        <v>6</v>
      </c>
    </row>
    <row r="24" spans="2:9" x14ac:dyDescent="0.35">
      <c r="B24" t="s">
        <v>53</v>
      </c>
      <c r="C24" t="s">
        <v>45</v>
      </c>
      <c r="D24" s="2">
        <v>4</v>
      </c>
      <c r="E24" t="s">
        <v>43</v>
      </c>
      <c r="F24" s="1">
        <v>0.27991898148148148</v>
      </c>
      <c r="G24" s="1" t="s">
        <v>41</v>
      </c>
      <c r="H24">
        <v>75</v>
      </c>
      <c r="I24">
        <v>4</v>
      </c>
    </row>
    <row r="25" spans="2:9" x14ac:dyDescent="0.35">
      <c r="B25" t="s">
        <v>54</v>
      </c>
      <c r="C25" t="s">
        <v>45</v>
      </c>
      <c r="D25" s="2">
        <v>2</v>
      </c>
      <c r="E25" t="s">
        <v>43</v>
      </c>
      <c r="F25" s="1">
        <v>0.31096064814814817</v>
      </c>
      <c r="G25" s="1" t="s">
        <v>55</v>
      </c>
      <c r="H25">
        <v>86</v>
      </c>
      <c r="I25">
        <v>2</v>
      </c>
    </row>
    <row r="26" spans="2:9" x14ac:dyDescent="0.35">
      <c r="B26" t="s">
        <v>56</v>
      </c>
      <c r="C26" t="s">
        <v>57</v>
      </c>
      <c r="D26" s="2">
        <v>0</v>
      </c>
      <c r="E26" t="s">
        <v>43</v>
      </c>
      <c r="F26" t="s">
        <v>58</v>
      </c>
      <c r="G26" s="1" t="s">
        <v>58</v>
      </c>
      <c r="H26">
        <v>84</v>
      </c>
    </row>
    <row r="27" spans="2:9" x14ac:dyDescent="0.35">
      <c r="B27" t="s">
        <v>59</v>
      </c>
      <c r="C27" t="s">
        <v>60</v>
      </c>
      <c r="D27" s="2">
        <v>8</v>
      </c>
      <c r="E27" t="s">
        <v>61</v>
      </c>
      <c r="F27" s="1">
        <v>0.24927083333333333</v>
      </c>
      <c r="G27" s="1" t="s">
        <v>10</v>
      </c>
      <c r="H27">
        <v>123</v>
      </c>
      <c r="I27">
        <v>8</v>
      </c>
    </row>
    <row r="28" spans="2:9" x14ac:dyDescent="0.35">
      <c r="B28" t="s">
        <v>62</v>
      </c>
      <c r="C28" t="s">
        <v>21</v>
      </c>
      <c r="D28" s="2">
        <v>6</v>
      </c>
      <c r="E28" t="s">
        <v>61</v>
      </c>
      <c r="F28" s="1">
        <v>0.2507638888888889</v>
      </c>
      <c r="G28" s="1" t="s">
        <v>13</v>
      </c>
      <c r="H28">
        <v>124</v>
      </c>
      <c r="I28">
        <v>6</v>
      </c>
    </row>
    <row r="29" spans="2:9" x14ac:dyDescent="0.35">
      <c r="B29" t="s">
        <v>63</v>
      </c>
      <c r="C29" t="s">
        <v>21</v>
      </c>
      <c r="D29" s="2">
        <v>4</v>
      </c>
      <c r="E29" t="s">
        <v>61</v>
      </c>
      <c r="F29" s="1">
        <v>0.25876157407407407</v>
      </c>
      <c r="G29" s="1" t="s">
        <v>16</v>
      </c>
      <c r="H29">
        <v>121</v>
      </c>
      <c r="I29">
        <v>4</v>
      </c>
    </row>
    <row r="30" spans="2:9" x14ac:dyDescent="0.35">
      <c r="B30" t="s">
        <v>64</v>
      </c>
      <c r="C30" t="s">
        <v>65</v>
      </c>
      <c r="D30" s="2">
        <v>2</v>
      </c>
      <c r="E30" t="s">
        <v>61</v>
      </c>
      <c r="F30" s="1">
        <v>0.27048611111111109</v>
      </c>
      <c r="G30" s="1" t="s">
        <v>19</v>
      </c>
      <c r="H30">
        <v>117</v>
      </c>
      <c r="I30">
        <v>2</v>
      </c>
    </row>
    <row r="31" spans="2:9" x14ac:dyDescent="0.35">
      <c r="B31" t="s">
        <v>66</v>
      </c>
      <c r="C31" t="s">
        <v>67</v>
      </c>
      <c r="D31" s="2">
        <v>4</v>
      </c>
      <c r="E31" t="s">
        <v>68</v>
      </c>
      <c r="F31" s="1">
        <v>0.26783564814814814</v>
      </c>
      <c r="G31" s="1" t="s">
        <v>10</v>
      </c>
      <c r="H31">
        <v>160</v>
      </c>
      <c r="I31">
        <v>4</v>
      </c>
    </row>
    <row r="32" spans="2:9" x14ac:dyDescent="0.35">
      <c r="B32" t="s">
        <v>69</v>
      </c>
      <c r="C32" t="s">
        <v>45</v>
      </c>
      <c r="D32" s="2">
        <v>2</v>
      </c>
      <c r="E32" t="s">
        <v>68</v>
      </c>
      <c r="F32" s="1">
        <v>0.31540509259259258</v>
      </c>
      <c r="G32" s="1" t="s">
        <v>13</v>
      </c>
      <c r="H32">
        <v>161</v>
      </c>
      <c r="I32">
        <v>2</v>
      </c>
    </row>
    <row r="33" spans="2:9" x14ac:dyDescent="0.35">
      <c r="B33" t="s">
        <v>70</v>
      </c>
      <c r="C33" t="s">
        <v>12</v>
      </c>
      <c r="D33" s="2">
        <v>4</v>
      </c>
      <c r="E33" t="s">
        <v>71</v>
      </c>
      <c r="F33" s="1">
        <v>0.26605324074074072</v>
      </c>
      <c r="G33" s="1" t="s">
        <v>10</v>
      </c>
      <c r="H33">
        <v>175</v>
      </c>
      <c r="I33">
        <v>4</v>
      </c>
    </row>
    <row r="34" spans="2:9" x14ac:dyDescent="0.35">
      <c r="B34" t="s">
        <v>72</v>
      </c>
      <c r="C34" t="s">
        <v>37</v>
      </c>
      <c r="D34" s="2">
        <v>6</v>
      </c>
      <c r="E34" t="s">
        <v>73</v>
      </c>
      <c r="F34" s="1">
        <v>0.25543981481481481</v>
      </c>
      <c r="G34" s="1" t="s">
        <v>10</v>
      </c>
      <c r="H34">
        <v>185</v>
      </c>
      <c r="I34">
        <v>6</v>
      </c>
    </row>
    <row r="35" spans="2:9" x14ac:dyDescent="0.35">
      <c r="B35" t="s">
        <v>74</v>
      </c>
      <c r="C35" t="s">
        <v>37</v>
      </c>
      <c r="D35" s="2">
        <v>4</v>
      </c>
      <c r="E35" t="s">
        <v>73</v>
      </c>
      <c r="F35" s="1">
        <v>0.29895833333333333</v>
      </c>
      <c r="G35" s="1" t="s">
        <v>13</v>
      </c>
      <c r="H35">
        <v>183</v>
      </c>
      <c r="I35">
        <v>4</v>
      </c>
    </row>
    <row r="36" spans="2:9" x14ac:dyDescent="0.35">
      <c r="B36" t="s">
        <v>75</v>
      </c>
      <c r="C36" t="s">
        <v>45</v>
      </c>
      <c r="D36" s="2">
        <v>2</v>
      </c>
      <c r="E36" t="s">
        <v>73</v>
      </c>
      <c r="F36" s="1">
        <v>0.3558101851851852</v>
      </c>
      <c r="G36" s="1" t="s">
        <v>16</v>
      </c>
      <c r="H36">
        <v>184</v>
      </c>
      <c r="I36">
        <v>2</v>
      </c>
    </row>
    <row r="37" spans="2:9" x14ac:dyDescent="0.35">
      <c r="B37" t="s">
        <v>76</v>
      </c>
      <c r="C37" t="s">
        <v>15</v>
      </c>
      <c r="D37" s="2">
        <v>6</v>
      </c>
      <c r="E37" t="s">
        <v>77</v>
      </c>
      <c r="F37" s="1">
        <v>0.28160879629629632</v>
      </c>
      <c r="G37" s="1" t="s">
        <v>10</v>
      </c>
      <c r="H37">
        <v>197</v>
      </c>
      <c r="I37">
        <v>6</v>
      </c>
    </row>
    <row r="38" spans="2:9" x14ac:dyDescent="0.35">
      <c r="B38" t="s">
        <v>78</v>
      </c>
      <c r="C38" t="s">
        <v>15</v>
      </c>
      <c r="D38" s="2">
        <v>4</v>
      </c>
      <c r="E38" t="s">
        <v>77</v>
      </c>
      <c r="F38" s="1">
        <v>0.2850347222222222</v>
      </c>
      <c r="G38" s="1" t="s">
        <v>13</v>
      </c>
      <c r="H38">
        <v>198</v>
      </c>
      <c r="I38">
        <v>4</v>
      </c>
    </row>
    <row r="39" spans="2:9" x14ac:dyDescent="0.35">
      <c r="B39" t="s">
        <v>79</v>
      </c>
      <c r="C39" t="s">
        <v>80</v>
      </c>
      <c r="D39" s="2">
        <v>2</v>
      </c>
      <c r="E39" t="s">
        <v>77</v>
      </c>
      <c r="F39" s="1">
        <v>0.32629629629629631</v>
      </c>
      <c r="G39" s="1" t="s">
        <v>16</v>
      </c>
      <c r="H39">
        <v>199</v>
      </c>
      <c r="I39">
        <v>2</v>
      </c>
    </row>
    <row r="40" spans="2:9" x14ac:dyDescent="0.35">
      <c r="B40" t="s">
        <v>81</v>
      </c>
      <c r="C40" t="s">
        <v>21</v>
      </c>
      <c r="D40" s="2">
        <v>4</v>
      </c>
      <c r="E40" t="s">
        <v>82</v>
      </c>
      <c r="F40" s="1">
        <v>0.29009259259259262</v>
      </c>
      <c r="G40" s="1" t="s">
        <v>10</v>
      </c>
      <c r="H40">
        <v>204</v>
      </c>
      <c r="I40">
        <v>4</v>
      </c>
    </row>
    <row r="41" spans="2:9" x14ac:dyDescent="0.35">
      <c r="B41" t="s">
        <v>83</v>
      </c>
      <c r="C41" t="s">
        <v>84</v>
      </c>
      <c r="D41" s="2">
        <v>2</v>
      </c>
      <c r="E41" t="s">
        <v>82</v>
      </c>
      <c r="F41" s="1">
        <v>0.34247685185185189</v>
      </c>
      <c r="G41" s="1" t="s">
        <v>13</v>
      </c>
      <c r="H41">
        <v>203</v>
      </c>
      <c r="I41">
        <v>2</v>
      </c>
    </row>
    <row r="42" spans="2:9" x14ac:dyDescent="0.35">
      <c r="B42" t="s">
        <v>85</v>
      </c>
      <c r="C42" t="s">
        <v>8</v>
      </c>
      <c r="D42" s="2">
        <v>12</v>
      </c>
      <c r="E42" t="s">
        <v>86</v>
      </c>
      <c r="F42" s="1">
        <v>0.23465277777777779</v>
      </c>
      <c r="G42" s="1" t="s">
        <v>10</v>
      </c>
      <c r="H42">
        <v>222</v>
      </c>
      <c r="I42">
        <v>12</v>
      </c>
    </row>
    <row r="43" spans="2:9" x14ac:dyDescent="0.35">
      <c r="B43" t="s">
        <v>87</v>
      </c>
      <c r="C43" t="s">
        <v>88</v>
      </c>
      <c r="D43" s="2">
        <v>8</v>
      </c>
      <c r="E43" t="s">
        <v>86</v>
      </c>
      <c r="F43" s="1">
        <v>0.23702546296296298</v>
      </c>
      <c r="G43" s="1" t="s">
        <v>13</v>
      </c>
      <c r="H43">
        <v>224</v>
      </c>
      <c r="I43">
        <v>8</v>
      </c>
    </row>
    <row r="44" spans="2:9" x14ac:dyDescent="0.35">
      <c r="B44" t="s">
        <v>89</v>
      </c>
      <c r="C44" t="s">
        <v>90</v>
      </c>
      <c r="D44" s="2">
        <v>4</v>
      </c>
      <c r="E44" t="s">
        <v>86</v>
      </c>
      <c r="F44" s="1">
        <v>0.23901620370370369</v>
      </c>
      <c r="G44" s="1" t="s">
        <v>16</v>
      </c>
      <c r="H44">
        <v>227</v>
      </c>
      <c r="I44">
        <v>4</v>
      </c>
    </row>
    <row r="45" spans="2:9" x14ac:dyDescent="0.35">
      <c r="B45" t="s">
        <v>91</v>
      </c>
      <c r="C45" t="s">
        <v>21</v>
      </c>
      <c r="D45" s="2">
        <v>2</v>
      </c>
      <c r="E45" t="s">
        <v>92</v>
      </c>
      <c r="F45" s="1">
        <v>0.24005787037037038</v>
      </c>
      <c r="G45" s="1" t="s">
        <v>10</v>
      </c>
      <c r="H45">
        <v>254</v>
      </c>
      <c r="I45">
        <v>2</v>
      </c>
    </row>
    <row r="46" spans="2:9" x14ac:dyDescent="0.35">
      <c r="B46" t="s">
        <v>93</v>
      </c>
      <c r="C46" t="s">
        <v>94</v>
      </c>
      <c r="D46" s="2">
        <v>6</v>
      </c>
      <c r="E46" t="s">
        <v>95</v>
      </c>
      <c r="F46" s="1">
        <v>0.2414236111111111</v>
      </c>
      <c r="G46" s="1" t="s">
        <v>10</v>
      </c>
      <c r="H46">
        <v>304</v>
      </c>
      <c r="I46">
        <v>6</v>
      </c>
    </row>
    <row r="47" spans="2:9" x14ac:dyDescent="0.35">
      <c r="B47" t="s">
        <v>96</v>
      </c>
      <c r="C47" t="s">
        <v>21</v>
      </c>
      <c r="D47" s="2">
        <v>4</v>
      </c>
      <c r="E47" t="s">
        <v>95</v>
      </c>
      <c r="F47" s="1">
        <v>0.25369212962962961</v>
      </c>
      <c r="G47" s="1" t="s">
        <v>13</v>
      </c>
      <c r="H47">
        <v>310</v>
      </c>
      <c r="I47">
        <v>4</v>
      </c>
    </row>
    <row r="48" spans="2:9" x14ac:dyDescent="0.35">
      <c r="B48" t="s">
        <v>97</v>
      </c>
      <c r="C48" t="s">
        <v>45</v>
      </c>
      <c r="D48" s="2">
        <v>2</v>
      </c>
      <c r="E48" t="s">
        <v>95</v>
      </c>
      <c r="F48" s="1">
        <v>0.2988541666666667</v>
      </c>
      <c r="G48" s="1" t="s">
        <v>16</v>
      </c>
      <c r="H48">
        <v>303</v>
      </c>
      <c r="I48">
        <v>2</v>
      </c>
    </row>
    <row r="49" spans="2:9" x14ac:dyDescent="0.35">
      <c r="B49" t="s">
        <v>98</v>
      </c>
      <c r="C49" t="s">
        <v>37</v>
      </c>
      <c r="D49" s="2">
        <v>4</v>
      </c>
      <c r="E49" t="s">
        <v>99</v>
      </c>
      <c r="F49" s="1">
        <v>0.25398148148148147</v>
      </c>
      <c r="G49" s="1" t="s">
        <v>10</v>
      </c>
      <c r="H49">
        <v>331</v>
      </c>
      <c r="I49">
        <v>4</v>
      </c>
    </row>
    <row r="50" spans="2:9" x14ac:dyDescent="0.35">
      <c r="B50" t="s">
        <v>100</v>
      </c>
      <c r="C50" t="s">
        <v>15</v>
      </c>
      <c r="D50" s="2">
        <v>2</v>
      </c>
      <c r="E50" t="s">
        <v>99</v>
      </c>
      <c r="F50" s="1">
        <v>0.29652777777777778</v>
      </c>
      <c r="G50" s="1" t="s">
        <v>13</v>
      </c>
      <c r="H50">
        <v>332</v>
      </c>
      <c r="I50">
        <v>2</v>
      </c>
    </row>
    <row r="51" spans="2:9" x14ac:dyDescent="0.35">
      <c r="B51" t="s">
        <v>101</v>
      </c>
      <c r="C51" t="s">
        <v>60</v>
      </c>
      <c r="D51" s="2">
        <v>2</v>
      </c>
      <c r="E51" t="s">
        <v>102</v>
      </c>
      <c r="F51" s="1">
        <v>0.26858796296296295</v>
      </c>
      <c r="G51" s="1" t="s">
        <v>10</v>
      </c>
      <c r="H51">
        <v>341</v>
      </c>
      <c r="I51">
        <v>2</v>
      </c>
    </row>
    <row r="52" spans="2:9" x14ac:dyDescent="0.35">
      <c r="B52" t="s">
        <v>103</v>
      </c>
      <c r="C52" t="s">
        <v>15</v>
      </c>
      <c r="D52" s="2">
        <v>8</v>
      </c>
      <c r="E52" t="s">
        <v>104</v>
      </c>
      <c r="F52" s="1">
        <v>0.29780092592592594</v>
      </c>
      <c r="G52" s="1" t="s">
        <v>10</v>
      </c>
      <c r="H52">
        <v>359</v>
      </c>
      <c r="I52">
        <v>8</v>
      </c>
    </row>
    <row r="53" spans="2:9" x14ac:dyDescent="0.35">
      <c r="B53" t="s">
        <v>105</v>
      </c>
      <c r="C53" t="s">
        <v>21</v>
      </c>
      <c r="D53" s="2">
        <v>4</v>
      </c>
      <c r="E53" t="s">
        <v>104</v>
      </c>
      <c r="F53" s="1">
        <v>0.29940972222222223</v>
      </c>
      <c r="G53" s="1" t="s">
        <v>13</v>
      </c>
      <c r="H53">
        <v>357</v>
      </c>
      <c r="I53">
        <v>4</v>
      </c>
    </row>
    <row r="54" spans="2:9" x14ac:dyDescent="0.35">
      <c r="B54" t="s">
        <v>106</v>
      </c>
      <c r="C54" t="s">
        <v>57</v>
      </c>
      <c r="D54" s="2">
        <v>4</v>
      </c>
      <c r="E54" t="s">
        <v>107</v>
      </c>
      <c r="F54" s="1">
        <v>0.2817824074074074</v>
      </c>
      <c r="G54" s="1" t="s">
        <v>10</v>
      </c>
      <c r="H54">
        <v>389</v>
      </c>
      <c r="I54">
        <v>4</v>
      </c>
    </row>
    <row r="55" spans="2:9" x14ac:dyDescent="0.35">
      <c r="B55" t="s">
        <v>108</v>
      </c>
      <c r="C55" t="s">
        <v>21</v>
      </c>
      <c r="D55" s="2">
        <v>4</v>
      </c>
      <c r="E55" t="s">
        <v>109</v>
      </c>
      <c r="F55" s="1">
        <v>0.27273148148148146</v>
      </c>
      <c r="G55" s="1" t="s">
        <v>10</v>
      </c>
      <c r="H55">
        <v>403</v>
      </c>
      <c r="I55">
        <v>2</v>
      </c>
    </row>
    <row r="56" spans="2:9" x14ac:dyDescent="0.35">
      <c r="B56" t="s">
        <v>110</v>
      </c>
      <c r="C56" t="s">
        <v>12</v>
      </c>
      <c r="D56" s="2">
        <v>0</v>
      </c>
      <c r="E56" t="s">
        <v>109</v>
      </c>
      <c r="F56" s="1" t="s">
        <v>58</v>
      </c>
      <c r="G56" s="1" t="s">
        <v>58</v>
      </c>
      <c r="H56" t="s">
        <v>111</v>
      </c>
    </row>
    <row r="57" spans="2:9" x14ac:dyDescent="0.35">
      <c r="B57" t="s">
        <v>112</v>
      </c>
      <c r="C57" t="s">
        <v>84</v>
      </c>
      <c r="D57" s="2">
        <v>2</v>
      </c>
      <c r="E57" t="s">
        <v>113</v>
      </c>
      <c r="F57" s="1">
        <v>0.25677083333333334</v>
      </c>
      <c r="G57" s="1" t="s">
        <v>10</v>
      </c>
      <c r="H57">
        <v>411</v>
      </c>
      <c r="I57">
        <v>2</v>
      </c>
    </row>
    <row r="58" spans="2:9" x14ac:dyDescent="0.35">
      <c r="B58" t="s">
        <v>114</v>
      </c>
      <c r="C58" t="s">
        <v>21</v>
      </c>
      <c r="D58" s="2">
        <v>2</v>
      </c>
      <c r="E58" t="s">
        <v>115</v>
      </c>
      <c r="F58" s="1">
        <v>0.25466435185185182</v>
      </c>
      <c r="G58" s="1" t="s">
        <v>10</v>
      </c>
      <c r="H58">
        <v>426</v>
      </c>
      <c r="I58">
        <v>2</v>
      </c>
    </row>
    <row r="59" spans="2:9" x14ac:dyDescent="0.35">
      <c r="B59" t="s">
        <v>116</v>
      </c>
      <c r="C59" t="s">
        <v>117</v>
      </c>
      <c r="D59" s="2">
        <v>2</v>
      </c>
      <c r="E59" t="s">
        <v>118</v>
      </c>
      <c r="F59" s="1">
        <v>0.30546296296296299</v>
      </c>
      <c r="G59" s="1" t="s">
        <v>10</v>
      </c>
      <c r="H59">
        <v>431</v>
      </c>
      <c r="I59">
        <v>2</v>
      </c>
    </row>
    <row r="60" spans="2:9" x14ac:dyDescent="0.35">
      <c r="B60" t="s">
        <v>119</v>
      </c>
      <c r="C60" t="s">
        <v>50</v>
      </c>
      <c r="D60" s="2">
        <v>4</v>
      </c>
      <c r="E60" t="s">
        <v>120</v>
      </c>
      <c r="F60" s="1">
        <v>0.15178240740740742</v>
      </c>
      <c r="G60" s="1" t="s">
        <v>10</v>
      </c>
      <c r="H60">
        <v>585</v>
      </c>
      <c r="I60">
        <v>4</v>
      </c>
    </row>
    <row r="61" spans="2:9" x14ac:dyDescent="0.35">
      <c r="B61" t="s">
        <v>121</v>
      </c>
      <c r="C61" t="s">
        <v>60</v>
      </c>
      <c r="D61" s="2">
        <v>16</v>
      </c>
      <c r="E61" t="s">
        <v>122</v>
      </c>
      <c r="F61" s="1">
        <v>0.21640046296296298</v>
      </c>
      <c r="G61" s="1" t="s">
        <v>10</v>
      </c>
      <c r="H61">
        <v>442</v>
      </c>
      <c r="I61">
        <v>16</v>
      </c>
    </row>
    <row r="62" spans="2:9" x14ac:dyDescent="0.35">
      <c r="B62" t="s">
        <v>123</v>
      </c>
      <c r="C62" t="s">
        <v>124</v>
      </c>
      <c r="D62" s="2">
        <v>12</v>
      </c>
      <c r="E62" t="s">
        <v>122</v>
      </c>
      <c r="F62" s="1">
        <v>0.23273148148148148</v>
      </c>
      <c r="G62" s="1" t="s">
        <v>13</v>
      </c>
      <c r="H62">
        <v>441</v>
      </c>
      <c r="I62">
        <v>12</v>
      </c>
    </row>
    <row r="63" spans="2:9" x14ac:dyDescent="0.35">
      <c r="B63" t="s">
        <v>125</v>
      </c>
      <c r="C63" t="s">
        <v>21</v>
      </c>
      <c r="D63" s="2">
        <v>8</v>
      </c>
      <c r="E63" t="s">
        <v>122</v>
      </c>
      <c r="F63" s="1">
        <v>0.23716435185185183</v>
      </c>
      <c r="G63" s="1" t="s">
        <v>16</v>
      </c>
      <c r="H63">
        <v>443</v>
      </c>
      <c r="I63">
        <v>8</v>
      </c>
    </row>
    <row r="64" spans="2:9" x14ac:dyDescent="0.35">
      <c r="B64" t="s">
        <v>126</v>
      </c>
      <c r="C64" t="s">
        <v>21</v>
      </c>
      <c r="D64" s="2">
        <v>0</v>
      </c>
      <c r="E64" t="s">
        <v>122</v>
      </c>
      <c r="F64" s="1" t="s">
        <v>27</v>
      </c>
      <c r="G64" s="1" t="s">
        <v>27</v>
      </c>
      <c r="H64">
        <v>439</v>
      </c>
      <c r="I64">
        <v>0</v>
      </c>
    </row>
    <row r="65" spans="2:9" x14ac:dyDescent="0.35">
      <c r="B65" t="s">
        <v>127</v>
      </c>
      <c r="C65" t="s">
        <v>90</v>
      </c>
      <c r="D65" s="2">
        <v>4</v>
      </c>
      <c r="E65" t="s">
        <v>128</v>
      </c>
      <c r="F65" s="1">
        <v>0.21467592592592591</v>
      </c>
      <c r="G65" s="1" t="s">
        <v>10</v>
      </c>
      <c r="H65">
        <v>453</v>
      </c>
      <c r="I65">
        <v>4</v>
      </c>
    </row>
    <row r="66" spans="2:9" x14ac:dyDescent="0.35">
      <c r="B66" t="s">
        <v>129</v>
      </c>
      <c r="C66" t="s">
        <v>60</v>
      </c>
      <c r="D66" s="2">
        <v>2</v>
      </c>
      <c r="E66" t="s">
        <v>128</v>
      </c>
      <c r="F66" s="1">
        <v>0.2288310185185185</v>
      </c>
      <c r="G66" s="1" t="s">
        <v>13</v>
      </c>
      <c r="H66">
        <v>451</v>
      </c>
      <c r="I66">
        <v>2</v>
      </c>
    </row>
    <row r="67" spans="2:9" x14ac:dyDescent="0.35">
      <c r="B67" t="s">
        <v>130</v>
      </c>
      <c r="C67" t="s">
        <v>131</v>
      </c>
      <c r="D67" s="2">
        <v>8</v>
      </c>
      <c r="E67" t="s">
        <v>132</v>
      </c>
      <c r="F67" s="1">
        <v>0.22327546296296297</v>
      </c>
      <c r="G67" s="1" t="s">
        <v>10</v>
      </c>
      <c r="H67">
        <v>461</v>
      </c>
      <c r="I67">
        <v>8</v>
      </c>
    </row>
    <row r="68" spans="2:9" x14ac:dyDescent="0.35">
      <c r="B68" t="s">
        <v>133</v>
      </c>
      <c r="C68" t="s">
        <v>21</v>
      </c>
      <c r="D68" s="2">
        <v>6</v>
      </c>
      <c r="E68" t="s">
        <v>132</v>
      </c>
      <c r="F68" s="1">
        <v>0.22474537037037037</v>
      </c>
      <c r="G68" s="1" t="s">
        <v>13</v>
      </c>
      <c r="H68">
        <v>463</v>
      </c>
      <c r="I68">
        <v>6</v>
      </c>
    </row>
    <row r="69" spans="2:9" x14ac:dyDescent="0.35">
      <c r="B69" t="s">
        <v>134</v>
      </c>
      <c r="C69" t="s">
        <v>57</v>
      </c>
      <c r="D69" s="2">
        <v>4</v>
      </c>
      <c r="E69" t="s">
        <v>132</v>
      </c>
      <c r="F69" s="1">
        <v>0.22739583333333332</v>
      </c>
      <c r="G69" s="1" t="s">
        <v>16</v>
      </c>
      <c r="H69">
        <v>462</v>
      </c>
      <c r="I69">
        <v>4</v>
      </c>
    </row>
    <row r="70" spans="2:9" x14ac:dyDescent="0.35">
      <c r="B70" t="s">
        <v>135</v>
      </c>
      <c r="C70" t="s">
        <v>47</v>
      </c>
      <c r="D70" s="2">
        <v>2</v>
      </c>
      <c r="E70" t="s">
        <v>132</v>
      </c>
      <c r="F70" s="1">
        <v>0.24413194444444444</v>
      </c>
      <c r="G70" s="1" t="s">
        <v>19</v>
      </c>
      <c r="H70">
        <v>465</v>
      </c>
      <c r="I70">
        <v>2</v>
      </c>
    </row>
    <row r="71" spans="2:9" x14ac:dyDescent="0.35">
      <c r="B71" t="s">
        <v>136</v>
      </c>
      <c r="C71" t="s">
        <v>57</v>
      </c>
      <c r="D71" s="2">
        <v>6</v>
      </c>
      <c r="E71" t="s">
        <v>137</v>
      </c>
      <c r="F71" s="1">
        <v>0.23015046296296296</v>
      </c>
      <c r="G71" s="1" t="s">
        <v>10</v>
      </c>
      <c r="H71">
        <v>478</v>
      </c>
      <c r="I71">
        <v>6</v>
      </c>
    </row>
    <row r="72" spans="2:9" x14ac:dyDescent="0.35">
      <c r="B72" t="s">
        <v>138</v>
      </c>
      <c r="C72" t="s">
        <v>60</v>
      </c>
      <c r="D72" s="2">
        <v>4</v>
      </c>
      <c r="E72" t="s">
        <v>137</v>
      </c>
      <c r="F72" s="1">
        <v>0.23971064814814813</v>
      </c>
      <c r="G72" s="1" t="s">
        <v>13</v>
      </c>
      <c r="H72">
        <v>476</v>
      </c>
      <c r="I72">
        <v>4</v>
      </c>
    </row>
    <row r="73" spans="2:9" x14ac:dyDescent="0.35">
      <c r="B73" t="s">
        <v>139</v>
      </c>
      <c r="C73" t="s">
        <v>60</v>
      </c>
      <c r="D73" s="2">
        <v>2</v>
      </c>
      <c r="E73" t="s">
        <v>137</v>
      </c>
      <c r="F73" s="1">
        <v>0.2449537037037037</v>
      </c>
      <c r="G73" s="1" t="s">
        <v>16</v>
      </c>
      <c r="H73">
        <v>479</v>
      </c>
      <c r="I73">
        <v>2</v>
      </c>
    </row>
    <row r="74" spans="2:9" x14ac:dyDescent="0.35">
      <c r="B74" t="s">
        <v>140</v>
      </c>
      <c r="C74" t="s">
        <v>124</v>
      </c>
      <c r="D74" s="2">
        <v>2</v>
      </c>
      <c r="E74" t="s">
        <v>141</v>
      </c>
      <c r="F74" s="1">
        <v>0.24460648148148148</v>
      </c>
      <c r="G74" s="1" t="s">
        <v>10</v>
      </c>
      <c r="H74">
        <v>491</v>
      </c>
      <c r="I74">
        <v>2</v>
      </c>
    </row>
    <row r="75" spans="2:9" x14ac:dyDescent="0.35">
      <c r="B75" t="s">
        <v>142</v>
      </c>
      <c r="C75" t="s">
        <v>143</v>
      </c>
      <c r="D75" s="2">
        <v>12</v>
      </c>
      <c r="E75" t="s">
        <v>144</v>
      </c>
      <c r="F75" s="1">
        <v>0.25435185185185188</v>
      </c>
      <c r="G75" s="1" t="s">
        <v>10</v>
      </c>
      <c r="H75">
        <v>499</v>
      </c>
      <c r="I75">
        <v>12</v>
      </c>
    </row>
    <row r="76" spans="2:9" x14ac:dyDescent="0.35">
      <c r="B76" t="s">
        <v>145</v>
      </c>
      <c r="C76" t="s">
        <v>146</v>
      </c>
      <c r="D76" s="2">
        <v>8</v>
      </c>
      <c r="E76" t="s">
        <v>144</v>
      </c>
      <c r="F76" s="1">
        <v>0.25480324074074073</v>
      </c>
      <c r="G76" s="1" t="s">
        <v>13</v>
      </c>
      <c r="H76">
        <v>497</v>
      </c>
      <c r="I76">
        <v>8</v>
      </c>
    </row>
    <row r="77" spans="2:9" x14ac:dyDescent="0.35">
      <c r="B77" t="s">
        <v>147</v>
      </c>
      <c r="C77" t="s">
        <v>21</v>
      </c>
      <c r="D77" s="2">
        <v>4</v>
      </c>
      <c r="E77" t="s">
        <v>144</v>
      </c>
      <c r="F77" s="1">
        <v>0.27392361111111113</v>
      </c>
      <c r="G77" s="1" t="s">
        <v>16</v>
      </c>
      <c r="H77">
        <v>498</v>
      </c>
      <c r="I77">
        <v>4</v>
      </c>
    </row>
    <row r="78" spans="2:9" x14ac:dyDescent="0.35">
      <c r="B78" t="s">
        <v>148</v>
      </c>
      <c r="C78" t="s">
        <v>146</v>
      </c>
      <c r="D78" s="2">
        <v>4</v>
      </c>
      <c r="E78" t="s">
        <v>149</v>
      </c>
      <c r="F78" s="1">
        <v>0.22920138888888889</v>
      </c>
      <c r="G78" s="1" t="s">
        <v>10</v>
      </c>
      <c r="H78">
        <v>503</v>
      </c>
      <c r="I78">
        <v>2</v>
      </c>
    </row>
    <row r="79" spans="2:9" x14ac:dyDescent="0.35">
      <c r="B79" t="s">
        <v>150</v>
      </c>
      <c r="C79" t="s">
        <v>146</v>
      </c>
      <c r="D79" s="2">
        <v>4</v>
      </c>
      <c r="E79" t="s">
        <v>151</v>
      </c>
      <c r="F79" s="1">
        <v>0.2562962962962963</v>
      </c>
      <c r="G79" s="1" t="s">
        <v>10</v>
      </c>
      <c r="H79">
        <v>508</v>
      </c>
      <c r="I79">
        <v>4</v>
      </c>
    </row>
    <row r="80" spans="2:9" x14ac:dyDescent="0.35">
      <c r="B80" t="s">
        <v>152</v>
      </c>
      <c r="C80" t="s">
        <v>37</v>
      </c>
      <c r="D80" s="2">
        <v>0</v>
      </c>
      <c r="E80" t="s">
        <v>151</v>
      </c>
      <c r="F80" t="s">
        <v>27</v>
      </c>
      <c r="G80" s="1" t="s">
        <v>27</v>
      </c>
      <c r="H80">
        <v>507</v>
      </c>
      <c r="I80">
        <v>0</v>
      </c>
    </row>
    <row r="81" spans="2:9" x14ac:dyDescent="0.35">
      <c r="B81" t="s">
        <v>153</v>
      </c>
      <c r="C81" t="s">
        <v>57</v>
      </c>
      <c r="D81" s="2">
        <v>2</v>
      </c>
      <c r="E81" t="s">
        <v>154</v>
      </c>
      <c r="F81" s="1">
        <v>0.2568287037037037</v>
      </c>
      <c r="G81" s="1" t="s">
        <v>10</v>
      </c>
      <c r="H81">
        <v>511</v>
      </c>
      <c r="I81">
        <v>2</v>
      </c>
    </row>
    <row r="82" spans="2:9" x14ac:dyDescent="0.35">
      <c r="B82" t="s">
        <v>155</v>
      </c>
      <c r="C82" t="s">
        <v>12</v>
      </c>
      <c r="D82" s="2">
        <v>20</v>
      </c>
      <c r="E82" t="s">
        <v>156</v>
      </c>
      <c r="F82" s="1">
        <v>0.22872685185185185</v>
      </c>
      <c r="G82" s="1" t="s">
        <v>10</v>
      </c>
      <c r="H82">
        <v>519</v>
      </c>
      <c r="I82">
        <v>20</v>
      </c>
    </row>
    <row r="83" spans="2:9" x14ac:dyDescent="0.35">
      <c r="B83" t="s">
        <v>157</v>
      </c>
      <c r="C83" t="s">
        <v>12</v>
      </c>
      <c r="D83" s="2">
        <v>16</v>
      </c>
      <c r="E83" t="s">
        <v>156</v>
      </c>
      <c r="F83" s="1">
        <v>0.23986111111111111</v>
      </c>
      <c r="G83" s="1" t="s">
        <v>13</v>
      </c>
      <c r="H83">
        <v>522</v>
      </c>
      <c r="I83">
        <v>16</v>
      </c>
    </row>
    <row r="84" spans="2:9" x14ac:dyDescent="0.35">
      <c r="B84" t="s">
        <v>158</v>
      </c>
      <c r="C84" t="s">
        <v>159</v>
      </c>
      <c r="D84" s="2">
        <v>12</v>
      </c>
      <c r="E84" t="s">
        <v>156</v>
      </c>
      <c r="F84" s="1">
        <v>0.24520833333333333</v>
      </c>
      <c r="G84" s="1" t="s">
        <v>16</v>
      </c>
      <c r="H84">
        <v>521</v>
      </c>
      <c r="I84">
        <v>12</v>
      </c>
    </row>
    <row r="85" spans="2:9" x14ac:dyDescent="0.35">
      <c r="B85" t="s">
        <v>160</v>
      </c>
      <c r="C85" t="s">
        <v>124</v>
      </c>
      <c r="D85" s="2">
        <v>8</v>
      </c>
      <c r="E85" t="s">
        <v>156</v>
      </c>
      <c r="F85" s="1">
        <v>0.26547453703703705</v>
      </c>
      <c r="G85" s="1" t="s">
        <v>19</v>
      </c>
      <c r="H85">
        <v>523</v>
      </c>
      <c r="I85">
        <v>8</v>
      </c>
    </row>
    <row r="86" spans="2:9" x14ac:dyDescent="0.35">
      <c r="B86" t="s">
        <v>161</v>
      </c>
      <c r="C86" t="s">
        <v>57</v>
      </c>
      <c r="D86" s="2">
        <v>4</v>
      </c>
      <c r="E86" t="s">
        <v>156</v>
      </c>
      <c r="F86" s="1">
        <v>0.26957175925925925</v>
      </c>
      <c r="G86" s="1" t="s">
        <v>22</v>
      </c>
      <c r="H86">
        <v>518</v>
      </c>
      <c r="I86">
        <v>4</v>
      </c>
    </row>
    <row r="87" spans="2:9" x14ac:dyDescent="0.35">
      <c r="B87" t="s">
        <v>162</v>
      </c>
      <c r="C87" t="s">
        <v>45</v>
      </c>
      <c r="D87" s="2">
        <v>4</v>
      </c>
      <c r="E87" t="s">
        <v>163</v>
      </c>
      <c r="F87" s="1">
        <v>0.22710648148148149</v>
      </c>
      <c r="G87" s="1" t="s">
        <v>10</v>
      </c>
      <c r="H87">
        <v>526</v>
      </c>
      <c r="I87">
        <v>4</v>
      </c>
    </row>
    <row r="88" spans="2:9" x14ac:dyDescent="0.35">
      <c r="B88" t="s">
        <v>164</v>
      </c>
      <c r="C88" t="s">
        <v>45</v>
      </c>
      <c r="D88" s="2">
        <v>2</v>
      </c>
      <c r="E88" t="s">
        <v>163</v>
      </c>
      <c r="F88" s="1">
        <v>0.24137731481481484</v>
      </c>
      <c r="G88" s="1" t="s">
        <v>13</v>
      </c>
      <c r="H88">
        <v>527</v>
      </c>
      <c r="I88">
        <v>2</v>
      </c>
    </row>
    <row r="89" spans="2:9" x14ac:dyDescent="0.35">
      <c r="B89" t="s">
        <v>165</v>
      </c>
      <c r="C89" t="s">
        <v>45</v>
      </c>
      <c r="D89" s="2">
        <v>6</v>
      </c>
      <c r="E89" t="s">
        <v>166</v>
      </c>
      <c r="F89" s="1">
        <v>0.23314814814814813</v>
      </c>
      <c r="G89" s="1" t="s">
        <v>10</v>
      </c>
      <c r="H89">
        <v>541</v>
      </c>
      <c r="I89">
        <v>6</v>
      </c>
    </row>
    <row r="90" spans="2:9" x14ac:dyDescent="0.35">
      <c r="B90" t="s">
        <v>167</v>
      </c>
      <c r="C90" t="s">
        <v>168</v>
      </c>
      <c r="D90" s="2">
        <v>4</v>
      </c>
      <c r="E90" t="s">
        <v>166</v>
      </c>
      <c r="F90" s="1">
        <v>0.23998842592592592</v>
      </c>
      <c r="G90" s="1" t="s">
        <v>13</v>
      </c>
      <c r="H90">
        <v>543</v>
      </c>
      <c r="I90">
        <v>4</v>
      </c>
    </row>
    <row r="91" spans="2:9" x14ac:dyDescent="0.35">
      <c r="B91" t="s">
        <v>169</v>
      </c>
      <c r="C91" t="s">
        <v>21</v>
      </c>
      <c r="D91" s="2">
        <v>2</v>
      </c>
      <c r="E91" t="s">
        <v>166</v>
      </c>
      <c r="F91" s="1">
        <v>0.25364583333333335</v>
      </c>
      <c r="G91" s="1" t="s">
        <v>16</v>
      </c>
      <c r="H91">
        <v>542</v>
      </c>
      <c r="I91">
        <v>2</v>
      </c>
    </row>
    <row r="92" spans="2:9" x14ac:dyDescent="0.35">
      <c r="B92" t="s">
        <v>170</v>
      </c>
      <c r="C92" t="s">
        <v>57</v>
      </c>
      <c r="D92" s="2">
        <v>10</v>
      </c>
      <c r="E92" t="s">
        <v>171</v>
      </c>
      <c r="F92" s="1">
        <v>0.24417824074074077</v>
      </c>
      <c r="G92" s="1" t="s">
        <v>10</v>
      </c>
      <c r="H92">
        <v>555</v>
      </c>
      <c r="I92">
        <v>8</v>
      </c>
    </row>
    <row r="93" spans="2:9" x14ac:dyDescent="0.35">
      <c r="B93" t="s">
        <v>172</v>
      </c>
      <c r="C93" t="s">
        <v>12</v>
      </c>
      <c r="D93" s="2">
        <v>8</v>
      </c>
      <c r="E93" t="s">
        <v>171</v>
      </c>
      <c r="F93" s="1">
        <v>0.24535879629629631</v>
      </c>
      <c r="G93" s="1" t="s">
        <v>13</v>
      </c>
      <c r="H93">
        <v>554</v>
      </c>
      <c r="I93">
        <v>6</v>
      </c>
    </row>
    <row r="94" spans="2:9" x14ac:dyDescent="0.35">
      <c r="B94" t="s">
        <v>173</v>
      </c>
      <c r="C94" t="s">
        <v>94</v>
      </c>
      <c r="D94" s="2">
        <v>6</v>
      </c>
      <c r="E94" t="s">
        <v>171</v>
      </c>
      <c r="F94" s="1">
        <v>0.24688657407407408</v>
      </c>
      <c r="G94" s="1" t="s">
        <v>16</v>
      </c>
      <c r="H94">
        <v>553</v>
      </c>
      <c r="I94">
        <v>4</v>
      </c>
    </row>
    <row r="95" spans="2:9" x14ac:dyDescent="0.35">
      <c r="B95" t="s">
        <v>174</v>
      </c>
      <c r="C95" t="s">
        <v>143</v>
      </c>
      <c r="D95" s="2">
        <v>4</v>
      </c>
      <c r="E95" t="s">
        <v>171</v>
      </c>
      <c r="F95" s="1">
        <v>0.26347222222222222</v>
      </c>
      <c r="G95" s="1" t="s">
        <v>19</v>
      </c>
      <c r="H95">
        <v>556</v>
      </c>
      <c r="I95">
        <v>2</v>
      </c>
    </row>
    <row r="96" spans="2:9" x14ac:dyDescent="0.35">
      <c r="B96" t="s">
        <v>175</v>
      </c>
      <c r="C96" t="s">
        <v>143</v>
      </c>
      <c r="D96" s="2">
        <v>0</v>
      </c>
      <c r="E96" t="s">
        <v>171</v>
      </c>
      <c r="F96" t="s">
        <v>27</v>
      </c>
      <c r="G96" s="1" t="s">
        <v>27</v>
      </c>
      <c r="H96">
        <v>551</v>
      </c>
      <c r="I96">
        <v>0</v>
      </c>
    </row>
    <row r="97" spans="5:9" x14ac:dyDescent="0.35">
      <c r="E97" t="s">
        <v>176</v>
      </c>
    </row>
    <row r="99" spans="5:9" x14ac:dyDescent="0.35">
      <c r="I99">
        <f>SUM(I57:I98)</f>
        <v>216</v>
      </c>
    </row>
  </sheetData>
  <sheetProtection algorithmName="SHA-512" hashValue="rPTxSR4l3/ektkd41oEUOokuiNg1eImNtCWqiasiNCvgp/JwdgpJbQaOf/pVGoQUqPUe/OOcII7eNXSAsPKjEw==" saltValue="W+eaied8g3KbLsqGEar+bw==" spinCount="100000" sheet="1" objects="1" scenario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Pistetilanne</vt:lpstr>
      <vt:lpstr>PV 1 km, PV viesti ja 10 km</vt:lpstr>
      <vt:lpstr>Lahti tulokset ja pisteet</vt:lpstr>
      <vt:lpstr>Pirkan pisteet</vt:lpstr>
      <vt:lpstr>Pirkan tulokset</vt:lpstr>
      <vt:lpstr>Pisteet Sulkavan jälkeen</vt:lpstr>
      <vt:lpstr>Sulkava tulokset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Omistaja</dc:creator>
  <cp:keywords/>
  <dc:description/>
  <cp:lastModifiedBy>Sini Rönnqvist</cp:lastModifiedBy>
  <cp:revision/>
  <dcterms:created xsi:type="dcterms:W3CDTF">2023-07-09T10:48:53Z</dcterms:created>
  <dcterms:modified xsi:type="dcterms:W3CDTF">2023-10-04T11:05:54Z</dcterms:modified>
  <cp:category/>
  <cp:contentStatus/>
</cp:coreProperties>
</file>